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kgmtrade.sharepoint.com/Sdilene dokumenty/002_Zakázky/2024/Z24-093 - PD Želivka/Projekční rozpočet/Projekční rozpočet/Projekční final/"/>
    </mc:Choice>
  </mc:AlternateContent>
  <xr:revisionPtr revIDLastSave="4" documentId="11_E174FD43B19A8B32182EB7C86179070C933DA2C5" xr6:coauthVersionLast="47" xr6:coauthVersionMax="47" xr10:uidLastSave="{3063E118-609B-42E6-AA45-B3601210BC19}"/>
  <bookViews>
    <workbookView xWindow="1140" yWindow="1140" windowWidth="17557" windowHeight="15345" xr2:uid="{00000000-000D-0000-FFFF-FFFF00000000}"/>
  </bookViews>
  <sheets>
    <sheet name="Rekapitulace stavby" sheetId="1" r:id="rId1"/>
    <sheet name="JK04 - Rekonstrukce střec..." sheetId="2" r:id="rId2"/>
  </sheets>
  <definedNames>
    <definedName name="_xlnm._FilterDatabase" localSheetId="1" hidden="1">'JK04 - Rekonstrukce střec...'!$C$130:$K$242</definedName>
    <definedName name="_xlnm.Print_Titles" localSheetId="1">'JK04 - Rekonstrukce střec...'!$130:$130</definedName>
    <definedName name="_xlnm.Print_Titles" localSheetId="0">'Rekapitulace stavby'!$92:$92</definedName>
    <definedName name="_xlnm.Print_Area" localSheetId="1">'JK04 - Rekonstrukce střec...'!$C$4:$J$76,'JK04 - Rekonstrukce střec...'!$C$82:$J$114,'JK04 - Rekonstrukce střec...'!$C$120:$K$242</definedName>
    <definedName name="_xlnm.Print_Area" localSheetId="0">'Rekapitulace stavby'!$D$4:$AO$76,'Rekapitulace stavby'!$C$82:$AQ$96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5" i="2" l="1"/>
  <c r="J34" i="2"/>
  <c r="AY95" i="1"/>
  <c r="J33" i="2"/>
  <c r="AX95" i="1"/>
  <c r="BI242" i="2"/>
  <c r="BH242" i="2"/>
  <c r="BG242" i="2"/>
  <c r="BF242" i="2"/>
  <c r="T242" i="2"/>
  <c r="T241" i="2"/>
  <c r="R242" i="2"/>
  <c r="R241" i="2"/>
  <c r="P242" i="2"/>
  <c r="P241" i="2"/>
  <c r="BI240" i="2"/>
  <c r="BH240" i="2"/>
  <c r="BG240" i="2"/>
  <c r="BF240" i="2"/>
  <c r="T240" i="2"/>
  <c r="T239" i="2"/>
  <c r="R240" i="2"/>
  <c r="R239" i="2"/>
  <c r="P240" i="2"/>
  <c r="P239" i="2"/>
  <c r="BI238" i="2"/>
  <c r="BH238" i="2"/>
  <c r="BG238" i="2"/>
  <c r="BF238" i="2"/>
  <c r="T238" i="2"/>
  <c r="T237" i="2"/>
  <c r="R238" i="2"/>
  <c r="R237" i="2"/>
  <c r="P238" i="2"/>
  <c r="P237" i="2"/>
  <c r="BI236" i="2"/>
  <c r="BH236" i="2"/>
  <c r="BG236" i="2"/>
  <c r="BF236" i="2"/>
  <c r="T236" i="2"/>
  <c r="R236" i="2"/>
  <c r="P236" i="2"/>
  <c r="BI235" i="2"/>
  <c r="BH235" i="2"/>
  <c r="BG235" i="2"/>
  <c r="BF235" i="2"/>
  <c r="T235" i="2"/>
  <c r="R235" i="2"/>
  <c r="P235" i="2"/>
  <c r="BI233" i="2"/>
  <c r="BH233" i="2"/>
  <c r="BG233" i="2"/>
  <c r="BF233" i="2"/>
  <c r="T233" i="2"/>
  <c r="T232" i="2"/>
  <c r="R233" i="2"/>
  <c r="R232" i="2"/>
  <c r="P233" i="2"/>
  <c r="P232" i="2"/>
  <c r="BI231" i="2"/>
  <c r="BH231" i="2"/>
  <c r="BG231" i="2"/>
  <c r="BF231" i="2"/>
  <c r="T231" i="2"/>
  <c r="T230" i="2"/>
  <c r="R231" i="2"/>
  <c r="R230" i="2"/>
  <c r="P231" i="2"/>
  <c r="P230" i="2"/>
  <c r="BI228" i="2"/>
  <c r="BH228" i="2"/>
  <c r="BG228" i="2"/>
  <c r="BF228" i="2"/>
  <c r="T228" i="2"/>
  <c r="R228" i="2"/>
  <c r="P228" i="2"/>
  <c r="BI224" i="2"/>
  <c r="BH224" i="2"/>
  <c r="BG224" i="2"/>
  <c r="BF224" i="2"/>
  <c r="T224" i="2"/>
  <c r="R224" i="2"/>
  <c r="P224" i="2"/>
  <c r="BI223" i="2"/>
  <c r="BH223" i="2"/>
  <c r="BG223" i="2"/>
  <c r="BF223" i="2"/>
  <c r="T223" i="2"/>
  <c r="R223" i="2"/>
  <c r="P223" i="2"/>
  <c r="BI221" i="2"/>
  <c r="BH221" i="2"/>
  <c r="BG221" i="2"/>
  <c r="BF221" i="2"/>
  <c r="T221" i="2"/>
  <c r="R221" i="2"/>
  <c r="P221" i="2"/>
  <c r="BI219" i="2"/>
  <c r="BH219" i="2"/>
  <c r="BG219" i="2"/>
  <c r="BF219" i="2"/>
  <c r="T219" i="2"/>
  <c r="R219" i="2"/>
  <c r="P219" i="2"/>
  <c r="BI217" i="2"/>
  <c r="BH217" i="2"/>
  <c r="BG217" i="2"/>
  <c r="BF217" i="2"/>
  <c r="T217" i="2"/>
  <c r="R217" i="2"/>
  <c r="P217" i="2"/>
  <c r="BI216" i="2"/>
  <c r="BH216" i="2"/>
  <c r="BG216" i="2"/>
  <c r="BF216" i="2"/>
  <c r="T216" i="2"/>
  <c r="R216" i="2"/>
  <c r="P216" i="2"/>
  <c r="BI215" i="2"/>
  <c r="BH215" i="2"/>
  <c r="BG215" i="2"/>
  <c r="BF215" i="2"/>
  <c r="T215" i="2"/>
  <c r="R215" i="2"/>
  <c r="P215" i="2"/>
  <c r="BI211" i="2"/>
  <c r="BH211" i="2"/>
  <c r="BG211" i="2"/>
  <c r="BF211" i="2"/>
  <c r="T211" i="2"/>
  <c r="R211" i="2"/>
  <c r="P211" i="2"/>
  <c r="BI209" i="2"/>
  <c r="BH209" i="2"/>
  <c r="BG209" i="2"/>
  <c r="BF209" i="2"/>
  <c r="T209" i="2"/>
  <c r="R209" i="2"/>
  <c r="P209" i="2"/>
  <c r="BI208" i="2"/>
  <c r="BH208" i="2"/>
  <c r="BG208" i="2"/>
  <c r="BF208" i="2"/>
  <c r="T208" i="2"/>
  <c r="R208" i="2"/>
  <c r="P208" i="2"/>
  <c r="BI206" i="2"/>
  <c r="BH206" i="2"/>
  <c r="BG206" i="2"/>
  <c r="BF206" i="2"/>
  <c r="T206" i="2"/>
  <c r="R206" i="2"/>
  <c r="P206" i="2"/>
  <c r="BI204" i="2"/>
  <c r="BH204" i="2"/>
  <c r="BG204" i="2"/>
  <c r="BF204" i="2"/>
  <c r="T204" i="2"/>
  <c r="R204" i="2"/>
  <c r="P204" i="2"/>
  <c r="BI201" i="2"/>
  <c r="BH201" i="2"/>
  <c r="BG201" i="2"/>
  <c r="BF201" i="2"/>
  <c r="T201" i="2"/>
  <c r="R201" i="2"/>
  <c r="P201" i="2"/>
  <c r="BI199" i="2"/>
  <c r="BH199" i="2"/>
  <c r="BG199" i="2"/>
  <c r="BF199" i="2"/>
  <c r="T199" i="2"/>
  <c r="R199" i="2"/>
  <c r="P199" i="2"/>
  <c r="BI198" i="2"/>
  <c r="BH198" i="2"/>
  <c r="BG198" i="2"/>
  <c r="BF198" i="2"/>
  <c r="T198" i="2"/>
  <c r="R198" i="2"/>
  <c r="P198" i="2"/>
  <c r="BI196" i="2"/>
  <c r="BH196" i="2"/>
  <c r="BG196" i="2"/>
  <c r="BF196" i="2"/>
  <c r="T196" i="2"/>
  <c r="R196" i="2"/>
  <c r="P196" i="2"/>
  <c r="BI195" i="2"/>
  <c r="BH195" i="2"/>
  <c r="BG195" i="2"/>
  <c r="BF195" i="2"/>
  <c r="T195" i="2"/>
  <c r="R195" i="2"/>
  <c r="P195" i="2"/>
  <c r="BI193" i="2"/>
  <c r="BH193" i="2"/>
  <c r="BG193" i="2"/>
  <c r="BF193" i="2"/>
  <c r="T193" i="2"/>
  <c r="R193" i="2"/>
  <c r="P193" i="2"/>
  <c r="BI188" i="2"/>
  <c r="BH188" i="2"/>
  <c r="BG188" i="2"/>
  <c r="BF188" i="2"/>
  <c r="T188" i="2"/>
  <c r="R188" i="2"/>
  <c r="P188" i="2"/>
  <c r="BI186" i="2"/>
  <c r="BH186" i="2"/>
  <c r="BG186" i="2"/>
  <c r="BF186" i="2"/>
  <c r="T186" i="2"/>
  <c r="R186" i="2"/>
  <c r="P186" i="2"/>
  <c r="BI180" i="2"/>
  <c r="BH180" i="2"/>
  <c r="BG180" i="2"/>
  <c r="BF180" i="2"/>
  <c r="T180" i="2"/>
  <c r="R180" i="2"/>
  <c r="P180" i="2"/>
  <c r="BI175" i="2"/>
  <c r="BH175" i="2"/>
  <c r="BG175" i="2"/>
  <c r="BF175" i="2"/>
  <c r="T175" i="2"/>
  <c r="R175" i="2"/>
  <c r="P175" i="2"/>
  <c r="BI172" i="2"/>
  <c r="BH172" i="2"/>
  <c r="BG172" i="2"/>
  <c r="BF172" i="2"/>
  <c r="T172" i="2"/>
  <c r="T171" i="2"/>
  <c r="R172" i="2"/>
  <c r="R171" i="2"/>
  <c r="P172" i="2"/>
  <c r="P171" i="2"/>
  <c r="BI170" i="2"/>
  <c r="BH170" i="2"/>
  <c r="BG170" i="2"/>
  <c r="BF170" i="2"/>
  <c r="T170" i="2"/>
  <c r="R170" i="2"/>
  <c r="P170" i="2"/>
  <c r="BI168" i="2"/>
  <c r="BH168" i="2"/>
  <c r="BG168" i="2"/>
  <c r="BF168" i="2"/>
  <c r="T168" i="2"/>
  <c r="R168" i="2"/>
  <c r="P168" i="2"/>
  <c r="BI167" i="2"/>
  <c r="BH167" i="2"/>
  <c r="BG167" i="2"/>
  <c r="BF167" i="2"/>
  <c r="T167" i="2"/>
  <c r="R167" i="2"/>
  <c r="P167" i="2"/>
  <c r="BI166" i="2"/>
  <c r="BH166" i="2"/>
  <c r="BG166" i="2"/>
  <c r="BF166" i="2"/>
  <c r="T166" i="2"/>
  <c r="R166" i="2"/>
  <c r="P166" i="2"/>
  <c r="BI162" i="2"/>
  <c r="BH162" i="2"/>
  <c r="BG162" i="2"/>
  <c r="BF162" i="2"/>
  <c r="T162" i="2"/>
  <c r="R162" i="2"/>
  <c r="P162" i="2"/>
  <c r="BI157" i="2"/>
  <c r="BH157" i="2"/>
  <c r="BG157" i="2"/>
  <c r="BF157" i="2"/>
  <c r="T157" i="2"/>
  <c r="R157" i="2"/>
  <c r="P157" i="2"/>
  <c r="BI155" i="2"/>
  <c r="BH155" i="2"/>
  <c r="BG155" i="2"/>
  <c r="BF155" i="2"/>
  <c r="T155" i="2"/>
  <c r="R155" i="2"/>
  <c r="P155" i="2"/>
  <c r="BI154" i="2"/>
  <c r="BH154" i="2"/>
  <c r="BG154" i="2"/>
  <c r="BF154" i="2"/>
  <c r="T154" i="2"/>
  <c r="R154" i="2"/>
  <c r="P154" i="2"/>
  <c r="BI150" i="2"/>
  <c r="BH150" i="2"/>
  <c r="BG150" i="2"/>
  <c r="BF150" i="2"/>
  <c r="T150" i="2"/>
  <c r="R150" i="2"/>
  <c r="P150" i="2"/>
  <c r="BI149" i="2"/>
  <c r="BH149" i="2"/>
  <c r="BG149" i="2"/>
  <c r="BF149" i="2"/>
  <c r="T149" i="2"/>
  <c r="R149" i="2"/>
  <c r="P149" i="2"/>
  <c r="BI144" i="2"/>
  <c r="BH144" i="2"/>
  <c r="BG144" i="2"/>
  <c r="BF144" i="2"/>
  <c r="T144" i="2"/>
  <c r="R144" i="2"/>
  <c r="P144" i="2"/>
  <c r="BI134" i="2"/>
  <c r="BH134" i="2"/>
  <c r="BG134" i="2"/>
  <c r="BF134" i="2"/>
  <c r="T134" i="2"/>
  <c r="R134" i="2"/>
  <c r="P134" i="2"/>
  <c r="J127" i="2"/>
  <c r="F127" i="2"/>
  <c r="F125" i="2"/>
  <c r="E123" i="2"/>
  <c r="J89" i="2"/>
  <c r="F89" i="2"/>
  <c r="F87" i="2"/>
  <c r="E85" i="2"/>
  <c r="J22" i="2"/>
  <c r="E22" i="2"/>
  <c r="J128" i="2"/>
  <c r="J21" i="2"/>
  <c r="J16" i="2"/>
  <c r="E16" i="2"/>
  <c r="F128" i="2"/>
  <c r="J15" i="2"/>
  <c r="J10" i="2"/>
  <c r="J125" i="2"/>
  <c r="L90" i="1"/>
  <c r="AM90" i="1"/>
  <c r="AM89" i="1"/>
  <c r="L89" i="1"/>
  <c r="AM87" i="1"/>
  <c r="L87" i="1"/>
  <c r="L85" i="1"/>
  <c r="L84" i="1"/>
  <c r="BK231" i="2"/>
  <c r="J231" i="2"/>
  <c r="J172" i="2"/>
  <c r="J170" i="2"/>
  <c r="BK168" i="2"/>
  <c r="J149" i="2"/>
  <c r="BK134" i="2"/>
  <c r="BK242" i="2"/>
  <c r="J219" i="2"/>
  <c r="J217" i="2"/>
  <c r="J162" i="2"/>
  <c r="BK154" i="2"/>
  <c r="BK150" i="2"/>
  <c r="J242" i="2"/>
  <c r="J240" i="2"/>
  <c r="J238" i="2"/>
  <c r="J236" i="2"/>
  <c r="J235" i="2"/>
  <c r="J228" i="2"/>
  <c r="BK224" i="2"/>
  <c r="J221" i="2"/>
  <c r="BK199" i="2"/>
  <c r="J193" i="2"/>
  <c r="BK170" i="2"/>
  <c r="J155" i="2"/>
  <c r="AS94" i="1"/>
  <c r="BK219" i="2"/>
  <c r="J216" i="2"/>
  <c r="J211" i="2"/>
  <c r="J208" i="2"/>
  <c r="J198" i="2"/>
  <c r="J188" i="2"/>
  <c r="BK172" i="2"/>
  <c r="J157" i="2"/>
  <c r="J134" i="2"/>
  <c r="BK233" i="2"/>
  <c r="BK223" i="2"/>
  <c r="J206" i="2"/>
  <c r="J196" i="2"/>
  <c r="J186" i="2"/>
  <c r="BK167" i="2"/>
  <c r="J154" i="2"/>
  <c r="BK221" i="2"/>
  <c r="BK215" i="2"/>
  <c r="BK209" i="2"/>
  <c r="BK206" i="2"/>
  <c r="J199" i="2"/>
  <c r="BK193" i="2"/>
  <c r="J175" i="2"/>
  <c r="J166" i="2"/>
  <c r="BK149" i="2"/>
  <c r="J201" i="2"/>
  <c r="J195" i="2"/>
  <c r="BK180" i="2"/>
  <c r="BK157" i="2"/>
  <c r="J224" i="2"/>
  <c r="BK216" i="2"/>
  <c r="BK211" i="2"/>
  <c r="J209" i="2"/>
  <c r="J204" i="2"/>
  <c r="BK196" i="2"/>
  <c r="BK186" i="2"/>
  <c r="J168" i="2"/>
  <c r="BK162" i="2"/>
  <c r="J144" i="2"/>
  <c r="BK175" i="2"/>
  <c r="BK144" i="2"/>
  <c r="BK240" i="2"/>
  <c r="BK238" i="2"/>
  <c r="BK236" i="2"/>
  <c r="BK235" i="2"/>
  <c r="J233" i="2"/>
  <c r="J223" i="2"/>
  <c r="BK204" i="2"/>
  <c r="BK198" i="2"/>
  <c r="BK188" i="2"/>
  <c r="BK166" i="2"/>
  <c r="J150" i="2"/>
  <c r="BK228" i="2"/>
  <c r="BK217" i="2"/>
  <c r="J215" i="2"/>
  <c r="BK208" i="2"/>
  <c r="BK201" i="2"/>
  <c r="BK195" i="2"/>
  <c r="J180" i="2"/>
  <c r="J167" i="2"/>
  <c r="BK155" i="2"/>
  <c r="R133" i="2" l="1"/>
  <c r="R153" i="2"/>
  <c r="BK165" i="2"/>
  <c r="J165" i="2"/>
  <c r="J99" i="2"/>
  <c r="R174" i="2"/>
  <c r="R200" i="2"/>
  <c r="T207" i="2"/>
  <c r="R210" i="2"/>
  <c r="R218" i="2"/>
  <c r="BK234" i="2"/>
  <c r="J234" i="2"/>
  <c r="J110" i="2" s="1"/>
  <c r="T133" i="2"/>
  <c r="BK156" i="2"/>
  <c r="J156" i="2"/>
  <c r="J98" i="2"/>
  <c r="T156" i="2"/>
  <c r="P165" i="2"/>
  <c r="P174" i="2"/>
  <c r="P200" i="2"/>
  <c r="R207" i="2"/>
  <c r="T210" i="2"/>
  <c r="T218" i="2"/>
  <c r="R234" i="2"/>
  <c r="R229" i="2" s="1"/>
  <c r="BK133" i="2"/>
  <c r="J133" i="2"/>
  <c r="J96" i="2"/>
  <c r="BK153" i="2"/>
  <c r="J153" i="2"/>
  <c r="J97" i="2"/>
  <c r="P153" i="2"/>
  <c r="R156" i="2"/>
  <c r="T165" i="2"/>
  <c r="BK174" i="2"/>
  <c r="J174" i="2" s="1"/>
  <c r="J102" i="2" s="1"/>
  <c r="BK200" i="2"/>
  <c r="J200" i="2"/>
  <c r="J103" i="2"/>
  <c r="T200" i="2"/>
  <c r="P207" i="2"/>
  <c r="P210" i="2"/>
  <c r="P218" i="2"/>
  <c r="P234" i="2"/>
  <c r="P229" i="2"/>
  <c r="P133" i="2"/>
  <c r="P132" i="2" s="1"/>
  <c r="T153" i="2"/>
  <c r="P156" i="2"/>
  <c r="R165" i="2"/>
  <c r="T174" i="2"/>
  <c r="T173" i="2" s="1"/>
  <c r="BK207" i="2"/>
  <c r="J207" i="2"/>
  <c r="J104" i="2" s="1"/>
  <c r="BK210" i="2"/>
  <c r="J210" i="2"/>
  <c r="J105" i="2"/>
  <c r="BK218" i="2"/>
  <c r="J218" i="2" s="1"/>
  <c r="J106" i="2" s="1"/>
  <c r="T234" i="2"/>
  <c r="T229" i="2"/>
  <c r="BK232" i="2"/>
  <c r="J232" i="2"/>
  <c r="J109" i="2"/>
  <c r="BK230" i="2"/>
  <c r="J230" i="2" s="1"/>
  <c r="J108" i="2" s="1"/>
  <c r="BK241" i="2"/>
  <c r="J241" i="2" s="1"/>
  <c r="J113" i="2" s="1"/>
  <c r="BK237" i="2"/>
  <c r="J237" i="2"/>
  <c r="J111" i="2"/>
  <c r="BK239" i="2"/>
  <c r="J239" i="2"/>
  <c r="J112" i="2"/>
  <c r="BK171" i="2"/>
  <c r="J171" i="2" s="1"/>
  <c r="J100" i="2" s="1"/>
  <c r="J87" i="2"/>
  <c r="F90" i="2"/>
  <c r="J90" i="2"/>
  <c r="BE150" i="2"/>
  <c r="BE167" i="2"/>
  <c r="BE170" i="2"/>
  <c r="BE180" i="2"/>
  <c r="BE193" i="2"/>
  <c r="BE195" i="2"/>
  <c r="BE198" i="2"/>
  <c r="BE199" i="2"/>
  <c r="BE204" i="2"/>
  <c r="BE208" i="2"/>
  <c r="BE209" i="2"/>
  <c r="BE211" i="2"/>
  <c r="BE215" i="2"/>
  <c r="BE216" i="2"/>
  <c r="BE224" i="2"/>
  <c r="BE228" i="2"/>
  <c r="BE134" i="2"/>
  <c r="BE154" i="2"/>
  <c r="BE186" i="2"/>
  <c r="BE196" i="2"/>
  <c r="BE201" i="2"/>
  <c r="BE206" i="2"/>
  <c r="BE233" i="2"/>
  <c r="BE235" i="2"/>
  <c r="BE236" i="2"/>
  <c r="BE238" i="2"/>
  <c r="BE240" i="2"/>
  <c r="BE242" i="2"/>
  <c r="BE168" i="2"/>
  <c r="BE172" i="2"/>
  <c r="BE188" i="2"/>
  <c r="BE217" i="2"/>
  <c r="BE219" i="2"/>
  <c r="BE221" i="2"/>
  <c r="BE223" i="2"/>
  <c r="BE144" i="2"/>
  <c r="BE149" i="2"/>
  <c r="BE155" i="2"/>
  <c r="BE157" i="2"/>
  <c r="BE162" i="2"/>
  <c r="BE166" i="2"/>
  <c r="BE175" i="2"/>
  <c r="BE231" i="2"/>
  <c r="F33" i="2"/>
  <c r="BB95" i="1"/>
  <c r="BB94" i="1"/>
  <c r="W31" i="1" s="1"/>
  <c r="F32" i="2"/>
  <c r="BA95" i="1"/>
  <c r="BA94" i="1" s="1"/>
  <c r="W30" i="1" s="1"/>
  <c r="F34" i="2"/>
  <c r="BC95" i="1"/>
  <c r="BC94" i="1"/>
  <c r="W32" i="1" s="1"/>
  <c r="F35" i="2"/>
  <c r="BD95" i="1"/>
  <c r="BD94" i="1"/>
  <c r="W33" i="1"/>
  <c r="J32" i="2"/>
  <c r="AW95" i="1"/>
  <c r="R173" i="2" l="1"/>
  <c r="P173" i="2"/>
  <c r="P131" i="2" s="1"/>
  <c r="AU95" i="1" s="1"/>
  <c r="AU94" i="1" s="1"/>
  <c r="T132" i="2"/>
  <c r="T131" i="2"/>
  <c r="R132" i="2"/>
  <c r="R131" i="2"/>
  <c r="BK132" i="2"/>
  <c r="J132" i="2"/>
  <c r="J95" i="2"/>
  <c r="BK173" i="2"/>
  <c r="J173" i="2" s="1"/>
  <c r="J101" i="2" s="1"/>
  <c r="BK229" i="2"/>
  <c r="J229" i="2"/>
  <c r="J107" i="2" s="1"/>
  <c r="F31" i="2"/>
  <c r="AZ95" i="1"/>
  <c r="AZ94" i="1"/>
  <c r="AV94" i="1" s="1"/>
  <c r="AK29" i="1" s="1"/>
  <c r="AW94" i="1"/>
  <c r="AK30" i="1"/>
  <c r="AX94" i="1"/>
  <c r="AY94" i="1"/>
  <c r="J31" i="2"/>
  <c r="AV95" i="1"/>
  <c r="AT95" i="1"/>
  <c r="BK131" i="2" l="1"/>
  <c r="J131" i="2" s="1"/>
  <c r="J94" i="2" s="1"/>
  <c r="W29" i="1"/>
  <c r="AT94" i="1"/>
  <c r="J28" i="2" l="1"/>
  <c r="AG95" i="1"/>
  <c r="AG94" i="1" s="1"/>
  <c r="AK26" i="1" s="1"/>
  <c r="AK35" i="1" s="1"/>
  <c r="J37" i="2" l="1"/>
  <c r="AN95" i="1"/>
  <c r="AN94" i="1"/>
</calcChain>
</file>

<file path=xl/sharedStrings.xml><?xml version="1.0" encoding="utf-8"?>
<sst xmlns="http://schemas.openxmlformats.org/spreadsheetml/2006/main" count="1478" uniqueCount="369">
  <si>
    <t>Export Komplet</t>
  </si>
  <si>
    <t/>
  </si>
  <si>
    <t>2.0</t>
  </si>
  <si>
    <t>False</t>
  </si>
  <si>
    <t>{259ace4d-c97a-428c-a7ba-6261f6095e6d}</t>
  </si>
  <si>
    <t>&gt;&gt;  skryté sloupce  &lt;&lt;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</si>
  <si>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</si>
  <si>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</si>
  <si>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</si>
  <si>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</si>
  <si>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</si>
  <si>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</si>
  <si>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</si>
  <si>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</si>
  <si>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JK04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</si>
  <si>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</si>
  <si>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</si>
  <si>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Rekonstrukce střechy schodiště D2</t>
  </si>
  <si>
    <t>KSO:</t>
  </si>
  <si>
    <t>CC-CZ:</t>
  </si>
  <si>
    <t>Místo:</t>
  </si>
  <si>
    <t>areál úpravny vody Želivka</t>
  </si>
  <si>
    <t>Datum:</t>
  </si>
  <si>
    <t>17. 3. 2025</t>
  </si>
  <si>
    <t>Zadavatel:</t>
  </si>
  <si>
    <t>IČ:</t>
  </si>
  <si>
    <t>VODA Želivka a.s.</t>
  </si>
  <si>
    <t>DIČ:</t>
  </si>
  <si>
    <t>Uchazeč:</t>
  </si>
  <si>
    <t>Vyplň údaj</t>
  </si>
  <si>
    <t>Projektant:</t>
  </si>
  <si>
    <t>True</t>
  </si>
  <si>
    <t>Zpracovatel:</t>
  </si>
  <si>
    <t xml:space="preserve"> 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</si>
  <si>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</si>
  <si>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</si>
  <si>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</si>
  <si>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</si>
  <si>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</si>
  <si>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</si>
  <si>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</si>
  <si>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</si>
  <si>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</si>
  <si>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</si>
  <si>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</si>
  <si>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</si>
  <si>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</si>
  <si>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</si>
  <si>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</si>
  <si>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</si>
  <si>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</si>
  <si>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</si>
  <si>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</si>
  <si>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</si>
  <si>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</si>
  <si>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</si>
  <si>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</si>
  <si>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</si>
  <si>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</si>
  <si>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</si>
  <si>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</si>
  <si>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</si>
  <si>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</si>
  <si>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</si>
  <si>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</si>
  <si>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</si>
  <si>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</si>
  <si>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</si>
  <si>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</si>
  <si>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</si>
  <si>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</si>
  <si>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</si>
  <si>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</si>
  <si>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</si>
  <si>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</si>
  <si>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</si>
  <si>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IMPORT</t>
  </si>
  <si>
    <t>{00000000-0000-0000-0000-000000000000}</t>
  </si>
  <si>
    <t>/</t>
  </si>
  <si>
    <t>STA</t>
  </si>
  <si>
    <t>1</t>
  </si>
  <si>
    <t>###NOINSERT###</t>
  </si>
  <si>
    <t>2</t>
  </si>
  <si>
    <t>KRYCÍ LIST SOUPISU PRACÍ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</si>
  <si>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</si>
  <si>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</si>
  <si>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</si>
  <si>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</si>
  <si>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</si>
  <si>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</si>
  <si>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4 - Vodorovné konstrukce</t>
  </si>
  <si>
    <t xml:space="preserve">    6 - Úpravy povrchů, podlahy a osazování výplní</t>
  </si>
  <si>
    <t xml:space="preserve">    9 - Ostatní konstrukce a práce, bourání</t>
  </si>
  <si>
    <t xml:space="preserve">    997 - Doprava suti a vybouraných hmot</t>
  </si>
  <si>
    <t xml:space="preserve">    998 - Přesun hmot</t>
  </si>
  <si>
    <t>PSV - Práce a dodávky PSV</t>
  </si>
  <si>
    <t xml:space="preserve">    712 - Povlakové krytiny</t>
  </si>
  <si>
    <t xml:space="preserve">    713 - Izolace tepelné</t>
  </si>
  <si>
    <t xml:space="preserve">    741 - Elektroinstalace - silnoproud</t>
  </si>
  <si>
    <t xml:space="preserve">    764 - Konstrukce klempířské</t>
  </si>
  <si>
    <t xml:space="preserve">    767 - Konstrukce zámečnické</t>
  </si>
  <si>
    <t>VRN - Vedlejší rozpočtové náklady</t>
  </si>
  <si>
    <t xml:space="preserve">    VRN1 - Průzkumné, zeměměřičské a projektové práce</t>
  </si>
  <si>
    <t xml:space="preserve">    VRN3 - Zařízení staveniště</t>
  </si>
  <si>
    <t xml:space="preserve">    VRN4 - Inženýrská činnost</t>
  </si>
  <si>
    <t xml:space="preserve">    VRN6 - Územní vlivy</t>
  </si>
  <si>
    <t xml:space="preserve">    VRN7 - Provozní vlivy</t>
  </si>
  <si>
    <t xml:space="preserve">    VRN9 - Ostatní náklady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</si>
  <si>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</si>
  <si>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</si>
  <si>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</si>
  <si>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</si>
  <si>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</si>
  <si>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</si>
  <si>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</si>
  <si>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</si>
  <si>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</si>
  <si>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</si>
  <si>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</si>
  <si>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</si>
  <si>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</si>
  <si>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</si>
  <si>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</si>
  <si>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</si>
  <si>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4</t>
  </si>
  <si>
    <t>Vodorovné konstrukce</t>
  </si>
  <si>
    <t>K</t>
  </si>
  <si>
    <t>417321616</t>
  </si>
  <si>
    <t>Ztužující pásy a věnce ze ŽB tř. C 30/37</t>
  </si>
  <si>
    <t>m3</t>
  </si>
  <si>
    <t>CS ÚRS 2025 01</t>
  </si>
  <si>
    <t>-1816815506</t>
  </si>
  <si>
    <t>VV</t>
  </si>
  <si>
    <t>obvodový věnec</t>
  </si>
  <si>
    <t>9,63*0,25*0,26*2</t>
  </si>
  <si>
    <t>(2,76+0,25)*0,25*0,26*2</t>
  </si>
  <si>
    <t>Mezisoučet</t>
  </si>
  <si>
    <t>3</t>
  </si>
  <si>
    <t>patky pro lávku</t>
  </si>
  <si>
    <t>0,75*0,33*0,25*2</t>
  </si>
  <si>
    <t>0,75*0,32*0,25*2</t>
  </si>
  <si>
    <t>Součet</t>
  </si>
  <si>
    <t>417351115</t>
  </si>
  <si>
    <t>Zřízení bednění ztužujících věnců</t>
  </si>
  <si>
    <t>m2</t>
  </si>
  <si>
    <t>-492953410</t>
  </si>
  <si>
    <t>(9,63+2,76)*2*0,26</t>
  </si>
  <si>
    <t>(9,63+0,5+2,76+0,5)*2*0,2</t>
  </si>
  <si>
    <t>417351116</t>
  </si>
  <si>
    <t>Odstranění bednění ztužujících věnců</t>
  </si>
  <si>
    <t>-2115526297</t>
  </si>
  <si>
    <t>417361821</t>
  </si>
  <si>
    <t>Výztuž ztužujících pásů a věnců betonářskou ocelí 10 505</t>
  </si>
  <si>
    <t>t</t>
  </si>
  <si>
    <t>-44832392</t>
  </si>
  <si>
    <t>cca 100kg/m3</t>
  </si>
  <si>
    <t>1,887*100,0*0,001</t>
  </si>
  <si>
    <t>6</t>
  </si>
  <si>
    <t>Úpravy povrchů, podlahy a osazování výplní</t>
  </si>
  <si>
    <t>5</t>
  </si>
  <si>
    <t>644941111</t>
  </si>
  <si>
    <t>Osazování ventilačních mřížek velikosti do 150 x 200 mm</t>
  </si>
  <si>
    <t>kus</t>
  </si>
  <si>
    <t>1506995309</t>
  </si>
  <si>
    <t>M</t>
  </si>
  <si>
    <t>55341428</t>
  </si>
  <si>
    <t>mřížka větrací nerezová kruhová se síťovinou 150mm</t>
  </si>
  <si>
    <t>8</t>
  </si>
  <si>
    <t>-1338164363</t>
  </si>
  <si>
    <t>9</t>
  </si>
  <si>
    <t>Ostatní konstrukce a práce, bourání</t>
  </si>
  <si>
    <t>7</t>
  </si>
  <si>
    <t>962032240</t>
  </si>
  <si>
    <t>Bourání zdiva z cihel pálených nebo vápenopískových na MC do 1 m3</t>
  </si>
  <si>
    <t>-1652765725</t>
  </si>
  <si>
    <t>pro nové ŽB patky</t>
  </si>
  <si>
    <t>977151123</t>
  </si>
  <si>
    <t>Jádrové vrty diamantovými korunkami do stavebních materiálů D přes 130 do 150 mm</t>
  </si>
  <si>
    <t>m</t>
  </si>
  <si>
    <t>1296585867</t>
  </si>
  <si>
    <t>odvětrání</t>
  </si>
  <si>
    <t>0,45*2</t>
  </si>
  <si>
    <t>997</t>
  </si>
  <si>
    <t>Doprava suti a vybouraných hmot</t>
  </si>
  <si>
    <t>997013157</t>
  </si>
  <si>
    <t>Vnitrostaveništní doprava suti a vybouraných hmot pro budovy v přes 21 do 24 m s omezením mechanizace</t>
  </si>
  <si>
    <t>566334360</t>
  </si>
  <si>
    <t>10</t>
  </si>
  <si>
    <t>997013501</t>
  </si>
  <si>
    <t>Odvoz suti a vybouraných hmot na skládku nebo meziskládku do 1 km se složením</t>
  </si>
  <si>
    <t>1651301105</t>
  </si>
  <si>
    <t>11</t>
  </si>
  <si>
    <t>997013509</t>
  </si>
  <si>
    <t>Příplatek k odvozu suti a vybouraných hmot na skládku ZKD 1 km přes 1 km</t>
  </si>
  <si>
    <t>1497571010</t>
  </si>
  <si>
    <t>1,413*19 'Přepočtené koeficientem množství</t>
  </si>
  <si>
    <t>997013631</t>
  </si>
  <si>
    <t>Poplatek za uložení na skládce (skládkovné) stavebního odpadu směsného kód odpadu 17 09 04</t>
  </si>
  <si>
    <t>1225034959</t>
  </si>
  <si>
    <t>998</t>
  </si>
  <si>
    <t>Přesun hmot</t>
  </si>
  <si>
    <t>13</t>
  </si>
  <si>
    <t>998011010</t>
  </si>
  <si>
    <t>Přesun hmot pro budovy zděné s omezením mechanizace pro budovy v přes 12 do 24 m</t>
  </si>
  <si>
    <t>-1895979845</t>
  </si>
  <si>
    <t>PSV</t>
  </si>
  <si>
    <t>Práce a dodávky PSV</t>
  </si>
  <si>
    <t>712</t>
  </si>
  <si>
    <t>Povlakové krytiny</t>
  </si>
  <si>
    <t>14</t>
  </si>
  <si>
    <t>712363352</t>
  </si>
  <si>
    <t>Povlakové krytiny střech do 10° z tvarovaných poplastovaných lišt délky 2 m koutová lišta vnitřní rš 100 mm</t>
  </si>
  <si>
    <t>16</t>
  </si>
  <si>
    <t>-1057226091</t>
  </si>
  <si>
    <t>10,23*2</t>
  </si>
  <si>
    <t>9,62*2</t>
  </si>
  <si>
    <t>15</t>
  </si>
  <si>
    <t>712363353</t>
  </si>
  <si>
    <t>Povlakové krytiny střech do 10° z tvarovaných poplastovaných lišt délky 2 m koutová lišta vnější rš 100 mm</t>
  </si>
  <si>
    <t>897827147</t>
  </si>
  <si>
    <t>10,02*2</t>
  </si>
  <si>
    <t>10,63*2</t>
  </si>
  <si>
    <t>712363373</t>
  </si>
  <si>
    <t>Povlakové krytiny střech do 10° z tvarovaných poplastovaných lišt délky 2 m přítlačná lišta rš 70 mm</t>
  </si>
  <si>
    <t>-721013722</t>
  </si>
  <si>
    <t>17</t>
  </si>
  <si>
    <t>712363405</t>
  </si>
  <si>
    <t>Provedení povlak krytiny mechanicky kotvenou do betonu TI tl do 100 mm, budova v do 18 m</t>
  </si>
  <si>
    <t>1569283966</t>
  </si>
  <si>
    <t>"plocha" 110,0*2</t>
  </si>
  <si>
    <t>"svislé vytažení po obvodu" (9,62+10,23*2)*0,4*2</t>
  </si>
  <si>
    <t>"horní hrana atiky" (10,23*2+10,02*2)*0,3</t>
  </si>
  <si>
    <t>18</t>
  </si>
  <si>
    <t>28322012</t>
  </si>
  <si>
    <t>fólie hydroizolační střešní mPVC mechanicky kotvená šedá tl 1,5mm</t>
  </si>
  <si>
    <t>32</t>
  </si>
  <si>
    <t>142260543</t>
  </si>
  <si>
    <t>256,214*1,1655 'Přepočtené koeficientem množství</t>
  </si>
  <si>
    <t>19</t>
  </si>
  <si>
    <t>712391171</t>
  </si>
  <si>
    <t>Provedení povlakové krytiny střech do 10° podkladní textilní vrstvy</t>
  </si>
  <si>
    <t>-657356181</t>
  </si>
  <si>
    <t>20</t>
  </si>
  <si>
    <t>69311068</t>
  </si>
  <si>
    <t>geotextilie netkaná separační, ochranná, filtrační, drenážní PP 300g/m2</t>
  </si>
  <si>
    <t>1809522457</t>
  </si>
  <si>
    <t>256,214*1,155 'Přepočtené koeficientem množství</t>
  </si>
  <si>
    <t>998712113</t>
  </si>
  <si>
    <t>Přesun hmot tonážní pro krytiny povlakové s omezením mechanizace v objektech v přes 12 do 24 m</t>
  </si>
  <si>
    <t>-209143235</t>
  </si>
  <si>
    <t>22</t>
  </si>
  <si>
    <t>998712123</t>
  </si>
  <si>
    <t>Přesun hmot tonážní pro krytiny povlakové ruční v objektech v přes 12 do 24 m</t>
  </si>
  <si>
    <t>946543190</t>
  </si>
  <si>
    <t>713</t>
  </si>
  <si>
    <t>Izolace tepelné</t>
  </si>
  <si>
    <t>23</t>
  </si>
  <si>
    <t>713131141</t>
  </si>
  <si>
    <t>Montáž izolace tepelné stěn lepením celoplošně rohoží, pásů, dílců, desek</t>
  </si>
  <si>
    <t>-1391727570</t>
  </si>
  <si>
    <t>vnější strany věnce</t>
  </si>
  <si>
    <t>24</t>
  </si>
  <si>
    <t>28376417</t>
  </si>
  <si>
    <t>deska XPS hrana polodrážková a hladký povrch 300kPA λ=0,035 tl 50mm</t>
  </si>
  <si>
    <t>-943318412</t>
  </si>
  <si>
    <t>5,356*1,05 'Přepočtené koeficientem množství</t>
  </si>
  <si>
    <t>25</t>
  </si>
  <si>
    <t>998713113</t>
  </si>
  <si>
    <t>Přesun hmot tonážní pro izolace tepelné s omezením mechanizace v objektech v přes 12 do 24 m</t>
  </si>
  <si>
    <t>1424168426</t>
  </si>
  <si>
    <t>741</t>
  </si>
  <si>
    <t>Elektroinstalace - silnoproud</t>
  </si>
  <si>
    <t>26</t>
  </si>
  <si>
    <t>741911001</t>
  </si>
  <si>
    <t>Úpravy vedení hromosvodu z důvodu provedení nvoé hydroizolace střechy včetně případné demontáže a opětovné montáže</t>
  </si>
  <si>
    <t>soubor</t>
  </si>
  <si>
    <t>192082350</t>
  </si>
  <si>
    <t>27</t>
  </si>
  <si>
    <t>741911002</t>
  </si>
  <si>
    <t>Nové napojení hromosvodu na lávku a světlík</t>
  </si>
  <si>
    <t>-1078563220</t>
  </si>
  <si>
    <t>764</t>
  </si>
  <si>
    <t>Konstrukce klempířské</t>
  </si>
  <si>
    <t>28</t>
  </si>
  <si>
    <t>764002841</t>
  </si>
  <si>
    <t>Demontáž oplechování horních ploch zdí a nadezdívek do suti</t>
  </si>
  <si>
    <t>-179880585</t>
  </si>
  <si>
    <t>29</t>
  </si>
  <si>
    <t>764244308</t>
  </si>
  <si>
    <t>Oplechování horních ploch a nadezdívek bez rohů z TiZn lesklého plechu kotvené rš 750 mm</t>
  </si>
  <si>
    <t>-1932869684</t>
  </si>
  <si>
    <t>30</t>
  </si>
  <si>
    <t>764245346</t>
  </si>
  <si>
    <t>Příplatek za zvýšenou pracnost při oplechování rohů nadezdívek z TiZn lesklého plechu rš přes 400 mm</t>
  </si>
  <si>
    <t>-909082626</t>
  </si>
  <si>
    <t>31</t>
  </si>
  <si>
    <t>998764113</t>
  </si>
  <si>
    <t>Přesun hmot tonážní pro konstrukce klempířské s omezením mechanizace v objektech v přes 12 do 24 m</t>
  </si>
  <si>
    <t>1899056575</t>
  </si>
  <si>
    <t>767</t>
  </si>
  <si>
    <t>Konstrukce zámečnické</t>
  </si>
  <si>
    <t>767311841</t>
  </si>
  <si>
    <t>Demontáž světlíků pásových obloukových s umělohmotnou výplní</t>
  </si>
  <si>
    <t>-404380637</t>
  </si>
  <si>
    <t>10,53*3,56</t>
  </si>
  <si>
    <t>33</t>
  </si>
  <si>
    <t>767315151</t>
  </si>
  <si>
    <t>Montáž světlíků pultových se zasklením</t>
  </si>
  <si>
    <t>2055833406</t>
  </si>
  <si>
    <t>34</t>
  </si>
  <si>
    <t>99111001</t>
  </si>
  <si>
    <t>střešní světlík, Al profily, zasklení tl. 4-89mm - kompletní provedení a specifikace dle PD</t>
  </si>
  <si>
    <t>-113371534</t>
  </si>
  <si>
    <t>35</t>
  </si>
  <si>
    <t>767911001</t>
  </si>
  <si>
    <t>Dodávka a montáž nové propojovací lávky včetně schodnic a zábradlí + povrchová úprava nátěrem včetně přípravy podkladu</t>
  </si>
  <si>
    <t>kg</t>
  </si>
  <si>
    <t>-253546974</t>
  </si>
  <si>
    <t>P</t>
  </si>
  <si>
    <t>Poznámka k položce:_x000D_
celkové množství nátěrové plochy dle DP = 47,71m2</t>
  </si>
  <si>
    <t>celkové množství dle PD - výpis materiálu OK</t>
  </si>
  <si>
    <t>1274,0</t>
  </si>
  <si>
    <t>36</t>
  </si>
  <si>
    <t>998767201</t>
  </si>
  <si>
    <t xml:space="preserve">Přesun hmot pro zámečnické konstrukce </t>
  </si>
  <si>
    <t>495256761</t>
  </si>
  <si>
    <t>VRN</t>
  </si>
  <si>
    <t>Vedlejší rozpočtové náklady</t>
  </si>
  <si>
    <t>VRN1</t>
  </si>
  <si>
    <t>Průzkumné, zeměměřičské a projektové práce</t>
  </si>
  <si>
    <t>37</t>
  </si>
  <si>
    <t>012002000</t>
  </si>
  <si>
    <t>Geodetické práce</t>
  </si>
  <si>
    <t>1024</t>
  </si>
  <si>
    <t>-2013581741</t>
  </si>
  <si>
    <t>VRN3</t>
  </si>
  <si>
    <t>Zařízení staveniště</t>
  </si>
  <si>
    <t>38</t>
  </si>
  <si>
    <t>030001000</t>
  </si>
  <si>
    <t>-962248535</t>
  </si>
  <si>
    <t>VRN4</t>
  </si>
  <si>
    <t>Inženýrská činnost</t>
  </si>
  <si>
    <t>39</t>
  </si>
  <si>
    <t>041403000</t>
  </si>
  <si>
    <t>Bezpečnost a ochrana zdraví při práci na staveništi</t>
  </si>
  <si>
    <t>489186256</t>
  </si>
  <si>
    <t>40</t>
  </si>
  <si>
    <t>045002000</t>
  </si>
  <si>
    <t>Kompletační a koordinační činnost</t>
  </si>
  <si>
    <t>897509604</t>
  </si>
  <si>
    <t>VRN6</t>
  </si>
  <si>
    <t>Územní vlivy</t>
  </si>
  <si>
    <t>41</t>
  </si>
  <si>
    <t>065002000</t>
  </si>
  <si>
    <t>Mimostaveništní doprava materiálů, výrobků a strojů</t>
  </si>
  <si>
    <t>-1103672799</t>
  </si>
  <si>
    <t>VRN7</t>
  </si>
  <si>
    <t>Provozní vlivy</t>
  </si>
  <si>
    <t>42</t>
  </si>
  <si>
    <t>071002000</t>
  </si>
  <si>
    <t>Provoz investora, třetích osob</t>
  </si>
  <si>
    <t>-1066625981</t>
  </si>
  <si>
    <t>VRN9</t>
  </si>
  <si>
    <t>Ostatní náklady</t>
  </si>
  <si>
    <t>43</t>
  </si>
  <si>
    <t>094002000</t>
  </si>
  <si>
    <t>Ostatní náklady související s výstavbou</t>
  </si>
  <si>
    <t>1525201610</t>
  </si>
  <si>
    <t>Ing. Robert Jakoubek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</si>
</sst>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39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0000A8"/>
      <name val="Arial CE"/>
    </font>
    <font>
      <sz val="8"/>
      <color rgb="FFFF0000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8" fillId="0" borderId="0" applyNumberFormat="0" applyFill="0" applyBorder="0" applyAlignment="0" applyProtection="0"/>
  </cellStyleXfs>
  <cellXfs count="228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8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5" borderId="7" xfId="0" applyFill="1" applyBorder="1" applyAlignment="1">
      <alignment vertical="center"/>
    </xf>
    <xf numFmtId="0" fontId="23" fillId="5" borderId="0" xfId="0" applyFont="1" applyFill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4" fontId="25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1" fillId="0" borderId="14" xfId="0" applyNumberFormat="1" applyFont="1" applyBorder="1" applyAlignment="1">
      <alignment vertical="center"/>
    </xf>
    <xf numFmtId="4" fontId="21" fillId="0" borderId="0" xfId="0" applyNumberFormat="1" applyFont="1" applyAlignment="1">
      <alignment vertical="center"/>
    </xf>
    <xf numFmtId="166" fontId="21" fillId="0" borderId="0" xfId="0" applyNumberFormat="1" applyFont="1" applyAlignment="1">
      <alignment vertical="center"/>
    </xf>
    <xf numFmtId="4" fontId="21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9" fillId="0" borderId="19" xfId="0" applyNumberFormat="1" applyFont="1" applyBorder="1" applyAlignment="1">
      <alignment vertical="center"/>
    </xf>
    <xf numFmtId="4" fontId="29" fillId="0" borderId="20" xfId="0" applyNumberFormat="1" applyFont="1" applyBorder="1" applyAlignment="1">
      <alignment vertical="center"/>
    </xf>
    <xf numFmtId="166" fontId="29" fillId="0" borderId="20" xfId="0" applyNumberFormat="1" applyFont="1" applyBorder="1" applyAlignment="1">
      <alignment vertical="center"/>
    </xf>
    <xf numFmtId="4" fontId="29" fillId="0" borderId="21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18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3" fillId="5" borderId="0" xfId="0" applyFont="1" applyFill="1" applyAlignment="1">
      <alignment horizontal="left" vertical="center"/>
    </xf>
    <xf numFmtId="0" fontId="23" fillId="5" borderId="0" xfId="0" applyFont="1" applyFill="1" applyAlignment="1">
      <alignment horizontal="right" vertical="center"/>
    </xf>
    <xf numFmtId="0" fontId="31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3" fillId="5" borderId="16" xfId="0" applyFont="1" applyFill="1" applyBorder="1" applyAlignment="1">
      <alignment horizontal="center" vertical="center" wrapText="1"/>
    </xf>
    <xf numFmtId="0" fontId="23" fillId="5" borderId="17" xfId="0" applyFont="1" applyFill="1" applyBorder="1" applyAlignment="1">
      <alignment horizontal="center" vertical="center" wrapText="1"/>
    </xf>
    <xf numFmtId="0" fontId="23" fillId="5" borderId="18" xfId="0" applyFont="1" applyFill="1" applyBorder="1" applyAlignment="1">
      <alignment horizontal="center" vertical="center" wrapText="1"/>
    </xf>
    <xf numFmtId="4" fontId="25" fillId="0" borderId="0" xfId="0" applyNumberFormat="1" applyFont="1"/>
    <xf numFmtId="166" fontId="32" fillId="0" borderId="12" xfId="0" applyNumberFormat="1" applyFont="1" applyBorder="1"/>
    <xf numFmtId="166" fontId="32" fillId="0" borderId="13" xfId="0" applyNumberFormat="1" applyFont="1" applyBorder="1"/>
    <xf numFmtId="4" fontId="33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0" fillId="0" borderId="3" xfId="0" applyBorder="1" applyAlignment="1" applyProtection="1">
      <alignment vertical="center"/>
      <protection locked="0"/>
    </xf>
    <xf numFmtId="0" fontId="23" fillId="0" borderId="22" xfId="0" applyFont="1" applyBorder="1" applyAlignment="1" applyProtection="1">
      <alignment horizontal="center" vertical="center"/>
      <protection locked="0"/>
    </xf>
    <xf numFmtId="49" fontId="23" fillId="0" borderId="22" xfId="0" applyNumberFormat="1" applyFont="1" applyBorder="1" applyAlignment="1" applyProtection="1">
      <alignment horizontal="left" vertical="center" wrapText="1"/>
      <protection locked="0"/>
    </xf>
    <xf numFmtId="0" fontId="23" fillId="0" borderId="22" xfId="0" applyFont="1" applyBorder="1" applyAlignment="1" applyProtection="1">
      <alignment horizontal="left" vertical="center" wrapText="1"/>
      <protection locked="0"/>
    </xf>
    <xf numFmtId="0" fontId="23" fillId="0" borderId="22" xfId="0" applyFont="1" applyBorder="1" applyAlignment="1" applyProtection="1">
      <alignment horizontal="center" vertical="center" wrapText="1"/>
      <protection locked="0"/>
    </xf>
    <xf numFmtId="167" fontId="23" fillId="0" borderId="22" xfId="0" applyNumberFormat="1" applyFont="1" applyBorder="1" applyAlignment="1" applyProtection="1">
      <alignment vertical="center"/>
      <protection locked="0"/>
    </xf>
    <xf numFmtId="4" fontId="23" fillId="3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 applyProtection="1">
      <alignment vertical="center"/>
      <protection locked="0"/>
    </xf>
    <xf numFmtId="0" fontId="24" fillId="3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Alignment="1">
      <alignment horizontal="center" vertical="center"/>
    </xf>
    <xf numFmtId="166" fontId="24" fillId="0" borderId="0" xfId="0" applyNumberFormat="1" applyFont="1" applyAlignment="1">
      <alignment vertical="center"/>
    </xf>
    <xf numFmtId="166" fontId="24" fillId="0" borderId="15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9" fillId="0" borderId="3" xfId="0" applyFont="1" applyBorder="1" applyAlignment="1">
      <alignment vertical="center"/>
    </xf>
    <xf numFmtId="0" fontId="34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167" fontId="12" fillId="0" borderId="0" xfId="0" applyNumberFormat="1" applyFont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0" fontId="35" fillId="0" borderId="22" xfId="0" applyFont="1" applyBorder="1" applyAlignment="1" applyProtection="1">
      <alignment horizontal="center" vertical="center"/>
      <protection locked="0"/>
    </xf>
    <xf numFmtId="49" fontId="35" fillId="0" borderId="22" xfId="0" applyNumberFormat="1" applyFont="1" applyBorder="1" applyAlignment="1" applyProtection="1">
      <alignment horizontal="left" vertical="center" wrapText="1"/>
      <protection locked="0"/>
    </xf>
    <xf numFmtId="0" fontId="35" fillId="0" borderId="22" xfId="0" applyFont="1" applyBorder="1" applyAlignment="1" applyProtection="1">
      <alignment horizontal="left" vertical="center" wrapText="1"/>
      <protection locked="0"/>
    </xf>
    <xf numFmtId="0" fontId="35" fillId="0" borderId="22" xfId="0" applyFont="1" applyBorder="1" applyAlignment="1" applyProtection="1">
      <alignment horizontal="center" vertical="center" wrapText="1"/>
      <protection locked="0"/>
    </xf>
    <xf numFmtId="167" fontId="35" fillId="0" borderId="22" xfId="0" applyNumberFormat="1" applyFont="1" applyBorder="1" applyAlignment="1" applyProtection="1">
      <alignment vertical="center"/>
      <protection locked="0"/>
    </xf>
    <xf numFmtId="4" fontId="35" fillId="3" borderId="22" xfId="0" applyNumberFormat="1" applyFont="1" applyFill="1" applyBorder="1" applyAlignment="1" applyProtection="1">
      <alignment vertical="center"/>
      <protection locked="0"/>
    </xf>
    <xf numFmtId="4" fontId="35" fillId="0" borderId="22" xfId="0" applyNumberFormat="1" applyFont="1" applyBorder="1" applyAlignment="1" applyProtection="1">
      <alignment vertical="center"/>
      <protection locked="0"/>
    </xf>
    <xf numFmtId="0" fontId="36" fillId="0" borderId="3" xfId="0" applyFont="1" applyBorder="1" applyAlignment="1">
      <alignment vertical="center"/>
    </xf>
    <xf numFmtId="0" fontId="35" fillId="3" borderId="14" xfId="0" applyFont="1" applyFill="1" applyBorder="1" applyAlignment="1" applyProtection="1">
      <alignment horizontal="left" vertical="center"/>
      <protection locked="0"/>
    </xf>
    <xf numFmtId="0" fontId="35" fillId="0" borderId="0" xfId="0" applyFont="1" applyAlignment="1">
      <alignment horizontal="center" vertical="center"/>
    </xf>
    <xf numFmtId="0" fontId="37" fillId="0" borderId="0" xfId="0" applyFont="1" applyAlignment="1">
      <alignment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14" xfId="0" applyBorder="1" applyAlignment="1">
      <alignment vertical="center"/>
    </xf>
    <xf numFmtId="0" fontId="24" fillId="3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66" fontId="24" fillId="0" borderId="20" xfId="0" applyNumberFormat="1" applyFont="1" applyBorder="1" applyAlignment="1">
      <alignment vertical="center"/>
    </xf>
    <xf numFmtId="166" fontId="24" fillId="0" borderId="21" xfId="0" applyNumberFormat="1" applyFont="1" applyBorder="1" applyAlignment="1">
      <alignment vertical="center"/>
    </xf>
    <xf numFmtId="0" fontId="14" fillId="2" borderId="0" xfId="0" applyFont="1" applyFill="1" applyAlignment="1">
      <alignment horizontal="center" vertical="center"/>
    </xf>
    <xf numFmtId="0" fontId="0" fillId="0" borderId="0" xfId="0"/>
    <xf numFmtId="0" fontId="23" fillId="5" borderId="6" xfId="0" applyFont="1" applyFill="1" applyBorder="1" applyAlignment="1">
      <alignment horizontal="center" vertical="center"/>
    </xf>
    <xf numFmtId="0" fontId="23" fillId="5" borderId="7" xfId="0" applyFont="1" applyFill="1" applyBorder="1" applyAlignment="1">
      <alignment horizontal="left" vertical="center"/>
    </xf>
    <xf numFmtId="0" fontId="23" fillId="5" borderId="7" xfId="0" applyFont="1" applyFill="1" applyBorder="1" applyAlignment="1">
      <alignment horizontal="center" vertical="center"/>
    </xf>
    <xf numFmtId="0" fontId="23" fillId="5" borderId="7" xfId="0" applyFont="1" applyFill="1" applyBorder="1" applyAlignment="1">
      <alignment horizontal="right" vertical="center"/>
    </xf>
    <xf numFmtId="0" fontId="23" fillId="5" borderId="8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4" fontId="19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4" fillId="4" borderId="7" xfId="0" applyFont="1" applyFill="1" applyBorder="1" applyAlignment="1">
      <alignment horizontal="left" vertical="center"/>
    </xf>
    <xf numFmtId="0" fontId="0" fillId="4" borderId="7" xfId="0" applyFill="1" applyBorder="1" applyAlignment="1">
      <alignment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4" fontId="28" fillId="0" borderId="0" xfId="0" applyNumberFormat="1" applyFont="1" applyAlignment="1">
      <alignment vertical="center"/>
    </xf>
    <xf numFmtId="0" fontId="28" fillId="0" borderId="0" xfId="0" applyFont="1" applyAlignment="1">
      <alignment vertical="center"/>
    </xf>
    <xf numFmtId="0" fontId="27" fillId="0" borderId="0" xfId="0" applyFont="1" applyAlignment="1">
      <alignment horizontal="left" vertical="center" wrapText="1"/>
    </xf>
    <xf numFmtId="4" fontId="25" fillId="0" borderId="0" xfId="0" applyNumberFormat="1" applyFont="1" applyAlignment="1">
      <alignment horizontal="right" vertical="center"/>
    </xf>
    <xf numFmtId="4" fontId="25" fillId="0" borderId="0" xfId="0" applyNumberFormat="1" applyFont="1" applyAlignment="1">
      <alignment vertical="center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8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2" fillId="3" borderId="0" xfId="0" applyFont="1" applyFill="1" applyAlignment="1" applyProtection="1">
      <alignment horizontal="left" vertical="center"/>
      <protection locked="0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97"/>
  <sheetViews>
    <sheetView showGridLines="0" tabSelected="1" workbookViewId="0">
      <selection activeCell="K6" sqref="K6:AO6"/>
    </sheetView>
  </sheetViews>
  <sheetFormatPr defaultRowHeight="10.4"/>
  <cols>
    <col min="1" max="1" width="8.375" customWidth="1"/>
    <col min="2" max="2" width="1.625" customWidth="1"/>
    <col min="3" max="3" width="4.125" customWidth="1"/>
    <col min="4" max="33" width="2.625" customWidth="1"/>
    <col min="34" max="34" width="3.375" customWidth="1"/>
    <col min="35" max="35" width="31.625" customWidth="1"/>
    <col min="36" max="37" width="2.5" customWidth="1"/>
    <col min="38" max="38" width="8.375" customWidth="1"/>
    <col min="39" max="39" width="3.375" customWidth="1"/>
    <col min="40" max="40" width="13.375" customWidth="1"/>
    <col min="41" max="41" width="7.5" customWidth="1"/>
    <col min="42" max="42" width="4.125" customWidth="1"/>
    <col min="43" max="43" width="15.625" hidden="1" customWidth="1"/>
    <col min="44" max="44" width="13.625" customWidth="1"/>
    <col min="45" max="47" width="25.875" hidden="1" customWidth="1"/>
    <col min="48" max="49" width="21.625" hidden="1" customWidth="1"/>
    <col min="50" max="51" width="25" hidden="1" customWidth="1"/>
    <col min="52" max="52" width="21.625" hidden="1" customWidth="1"/>
    <col min="53" max="53" width="19.125" hidden="1" customWidth="1"/>
    <col min="54" max="54" width="25" hidden="1" customWidth="1"/>
    <col min="55" max="55" width="21.625" hidden="1" customWidth="1"/>
    <col min="56" max="56" width="19.125" hidden="1" customWidth="1"/>
    <col min="57" max="57" width="66.5" customWidth="1"/>
    <col min="71" max="91" width="9.375" hidden="1"/>
  </cols>
  <sheetData>
    <row r="1" spans="1:74">
      <c r="A1" s="16" t="s">
        <v>0</v>
      </c>
      <c r="AZ1" s="16" t="s">
        <v>1</v>
      </c>
      <c r="BA1" s="16" t="s">
        <v>2</v>
      </c>
      <c r="BB1" s="16" t="s">
        <v>1</v>
      </c>
      <c r="BT1" s="16" t="s">
        <v>3</v>
      </c>
      <c r="BU1" s="16" t="s">
        <v>3</v>
      </c>
      <c r="BV1" s="16" t="s">
        <v>4</v>
      </c>
    </row>
    <row r="2" spans="1:74" ht="37.049999999999997" customHeight="1">
      <c r="AR2" s="187" t="s">
        <v>5</v>
      </c>
      <c r="AS2" s="188"/>
      <c r="AT2" s="188"/>
      <c r="AU2" s="188"/>
      <c r="AV2" s="188"/>
      <c r="AW2" s="188"/>
      <c r="AX2" s="188"/>
      <c r="AY2" s="188"/>
      <c r="AZ2" s="188"/>
      <c r="BA2" s="188"/>
      <c r="BB2" s="188"/>
      <c r="BC2" s="188"/>
      <c r="BD2" s="188"/>
      <c r="BE2" s="188"/>
      <c r="BS2" s="17" t="s">
        <v>6</v>
      </c>
      <c r="BT2" s="17" t="s">
        <v>7</v>
      </c>
    </row>
    <row r="3" spans="1:74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8</v>
      </c>
    </row>
    <row r="4" spans="1:74" ht="24.95" customHeight="1">
      <c r="B4" s="20"/>
      <c r="D4" s="21" t="s">
        <v>9</v>
      </c>
      <c r="AR4" s="20"/>
      <c r="AS4" s="22" t="s">
        <v>10</v>
      </c>
      <c r="BE4" s="23" t="s">
        <v>11</v>
      </c>
      <c r="BS4" s="17" t="s">
        <v>12</v>
      </c>
    </row>
    <row r="5" spans="1:74" ht="11.95" customHeight="1">
      <c r="B5" s="20"/>
      <c r="D5" s="24" t="s">
        <v>13</v>
      </c>
      <c r="K5" s="218" t="s">
        <v>14</v>
      </c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8"/>
      <c r="X5" s="188"/>
      <c r="Y5" s="188"/>
      <c r="Z5" s="188"/>
      <c r="AA5" s="188"/>
      <c r="AB5" s="188"/>
      <c r="AC5" s="188"/>
      <c r="AD5" s="188"/>
      <c r="AE5" s="188"/>
      <c r="AF5" s="188"/>
      <c r="AG5" s="188"/>
      <c r="AH5" s="188"/>
      <c r="AI5" s="188"/>
      <c r="AJ5" s="188"/>
      <c r="AK5" s="188"/>
      <c r="AL5" s="188"/>
      <c r="AM5" s="188"/>
      <c r="AN5" s="188"/>
      <c r="AO5" s="188"/>
      <c r="AR5" s="20"/>
      <c r="BE5" s="215" t="s">
        <v>15</v>
      </c>
      <c r="BS5" s="17" t="s">
        <v>6</v>
      </c>
    </row>
    <row r="6" spans="1:74" ht="37.049999999999997" customHeight="1">
      <c r="B6" s="20"/>
      <c r="D6" s="26" t="s">
        <v>16</v>
      </c>
      <c r="K6" s="219" t="s">
        <v>17</v>
      </c>
      <c r="L6" s="188"/>
      <c r="M6" s="188"/>
      <c r="N6" s="188"/>
      <c r="O6" s="188"/>
      <c r="P6" s="188"/>
      <c r="Q6" s="188"/>
      <c r="R6" s="188"/>
      <c r="S6" s="188"/>
      <c r="T6" s="188"/>
      <c r="U6" s="188"/>
      <c r="V6" s="188"/>
      <c r="W6" s="188"/>
      <c r="X6" s="188"/>
      <c r="Y6" s="188"/>
      <c r="Z6" s="188"/>
      <c r="AA6" s="188"/>
      <c r="AB6" s="188"/>
      <c r="AC6" s="188"/>
      <c r="AD6" s="188"/>
      <c r="AE6" s="188"/>
      <c r="AF6" s="188"/>
      <c r="AG6" s="188"/>
      <c r="AH6" s="188"/>
      <c r="AI6" s="188"/>
      <c r="AJ6" s="188"/>
      <c r="AK6" s="188"/>
      <c r="AL6" s="188"/>
      <c r="AM6" s="188"/>
      <c r="AN6" s="188"/>
      <c r="AO6" s="188"/>
      <c r="AR6" s="20"/>
      <c r="BE6" s="216"/>
      <c r="BS6" s="17" t="s">
        <v>6</v>
      </c>
    </row>
    <row r="7" spans="1:74" ht="11.95" customHeight="1">
      <c r="B7" s="20"/>
      <c r="D7" s="27" t="s">
        <v>18</v>
      </c>
      <c r="K7" s="25" t="s">
        <v>1</v>
      </c>
      <c r="AK7" s="27" t="s">
        <v>19</v>
      </c>
      <c r="AN7" s="25" t="s">
        <v>1</v>
      </c>
      <c r="AR7" s="20"/>
      <c r="BE7" s="216"/>
      <c r="BS7" s="17" t="s">
        <v>6</v>
      </c>
    </row>
    <row r="8" spans="1:74" ht="11.95" customHeight="1">
      <c r="B8" s="20"/>
      <c r="D8" s="27" t="s">
        <v>20</v>
      </c>
      <c r="K8" s="25" t="s">
        <v>21</v>
      </c>
      <c r="AK8" s="27" t="s">
        <v>22</v>
      </c>
      <c r="AN8" s="28" t="s">
        <v>23</v>
      </c>
      <c r="AR8" s="20"/>
      <c r="BE8" s="216"/>
      <c r="BS8" s="17" t="s">
        <v>6</v>
      </c>
    </row>
    <row r="9" spans="1:74" ht="14.4" customHeight="1">
      <c r="B9" s="20"/>
      <c r="AR9" s="20"/>
      <c r="BE9" s="216"/>
      <c r="BS9" s="17" t="s">
        <v>6</v>
      </c>
    </row>
    <row r="10" spans="1:74" ht="11.95" customHeight="1">
      <c r="B10" s="20"/>
      <c r="D10" s="27" t="s">
        <v>24</v>
      </c>
      <c r="AK10" s="27" t="s">
        <v>25</v>
      </c>
      <c r="AN10" s="25" t="s">
        <v>1</v>
      </c>
      <c r="AR10" s="20"/>
      <c r="BE10" s="216"/>
      <c r="BS10" s="17" t="s">
        <v>6</v>
      </c>
    </row>
    <row r="11" spans="1:74" ht="18.45" customHeight="1">
      <c r="B11" s="20"/>
      <c r="E11" s="25" t="s">
        <v>26</v>
      </c>
      <c r="AK11" s="27" t="s">
        <v>27</v>
      </c>
      <c r="AN11" s="25" t="s">
        <v>1</v>
      </c>
      <c r="AR11" s="20"/>
      <c r="BE11" s="216"/>
      <c r="BS11" s="17" t="s">
        <v>6</v>
      </c>
    </row>
    <row r="12" spans="1:74" ht="6.95" customHeight="1">
      <c r="B12" s="20"/>
      <c r="AR12" s="20"/>
      <c r="BE12" s="216"/>
      <c r="BS12" s="17" t="s">
        <v>6</v>
      </c>
    </row>
    <row r="13" spans="1:74" ht="11.95" customHeight="1">
      <c r="B13" s="20"/>
      <c r="D13" s="27" t="s">
        <v>28</v>
      </c>
      <c r="AK13" s="27" t="s">
        <v>25</v>
      </c>
      <c r="AN13" s="29" t="s">
        <v>29</v>
      </c>
      <c r="AR13" s="20"/>
      <c r="BE13" s="216"/>
      <c r="BS13" s="17" t="s">
        <v>6</v>
      </c>
    </row>
    <row r="14" spans="1:74" ht="12.7">
      <c r="B14" s="20"/>
      <c r="E14" s="220" t="s">
        <v>29</v>
      </c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  <c r="AC14" s="221"/>
      <c r="AD14" s="221"/>
      <c r="AE14" s="221"/>
      <c r="AF14" s="221"/>
      <c r="AG14" s="221"/>
      <c r="AH14" s="221"/>
      <c r="AI14" s="221"/>
      <c r="AJ14" s="221"/>
      <c r="AK14" s="27" t="s">
        <v>27</v>
      </c>
      <c r="AN14" s="29" t="s">
        <v>29</v>
      </c>
      <c r="AR14" s="20"/>
      <c r="BE14" s="216"/>
      <c r="BS14" s="17" t="s">
        <v>6</v>
      </c>
    </row>
    <row r="15" spans="1:74" ht="6.95" customHeight="1">
      <c r="B15" s="20"/>
      <c r="AR15" s="20"/>
      <c r="BE15" s="216"/>
      <c r="BS15" s="17" t="s">
        <v>3</v>
      </c>
    </row>
    <row r="16" spans="1:74" ht="11.95" customHeight="1">
      <c r="B16" s="20"/>
      <c r="D16" s="27" t="s">
        <v>30</v>
      </c>
      <c r="AK16" s="27" t="s">
        <v>25</v>
      </c>
      <c r="AN16" s="25" t="s">
        <v>1</v>
      </c>
      <c r="AR16" s="20"/>
      <c r="BE16" s="216"/>
      <c r="BS16" s="17" t="s">
        <v>3</v>
      </c>
    </row>
    <row r="17" spans="2:71" ht="18.45" customHeight="1">
      <c r="B17" s="20"/>
      <c r="E17" s="25" t="s">
        <v>368</v>
      </c>
      <c r="AK17" s="27" t="s">
        <v>27</v>
      </c>
      <c r="AN17" s="25" t="s">
        <v>1</v>
      </c>
      <c r="AR17" s="20"/>
      <c r="BE17" s="216"/>
      <c r="BS17" s="17" t="s">
        <v>31</v>
      </c>
    </row>
    <row r="18" spans="2:71" ht="6.95" customHeight="1">
      <c r="B18" s="20"/>
      <c r="AR18" s="20"/>
      <c r="BE18" s="216"/>
      <c r="BS18" s="17" t="s">
        <v>6</v>
      </c>
    </row>
    <row r="19" spans="2:71" ht="11.95" customHeight="1">
      <c r="B19" s="20"/>
      <c r="D19" s="27" t="s">
        <v>32</v>
      </c>
      <c r="AK19" s="27" t="s">
        <v>25</v>
      </c>
      <c r="AN19" s="25" t="s">
        <v>1</v>
      </c>
      <c r="AR19" s="20"/>
      <c r="BE19" s="216"/>
      <c r="BS19" s="17" t="s">
        <v>6</v>
      </c>
    </row>
    <row r="20" spans="2:71" ht="18.45" customHeight="1">
      <c r="B20" s="20"/>
      <c r="E20" s="25" t="s">
        <v>33</v>
      </c>
      <c r="AK20" s="27" t="s">
        <v>27</v>
      </c>
      <c r="AN20" s="25" t="s">
        <v>1</v>
      </c>
      <c r="AR20" s="20"/>
      <c r="BE20" s="216"/>
      <c r="BS20" s="17" t="s">
        <v>31</v>
      </c>
    </row>
    <row r="21" spans="2:71" ht="6.95" customHeight="1">
      <c r="B21" s="20"/>
      <c r="AR21" s="20"/>
      <c r="BE21" s="216"/>
    </row>
    <row r="22" spans="2:71" ht="11.95" customHeight="1">
      <c r="B22" s="20"/>
      <c r="D22" s="27" t="s">
        <v>34</v>
      </c>
      <c r="AR22" s="20"/>
      <c r="BE22" s="216"/>
    </row>
    <row r="23" spans="2:71" ht="16.600000000000001" customHeight="1">
      <c r="B23" s="20"/>
      <c r="E23" s="222" t="s">
        <v>1</v>
      </c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R23" s="20"/>
      <c r="BE23" s="216"/>
    </row>
    <row r="24" spans="2:71" ht="6.95" customHeight="1">
      <c r="B24" s="20"/>
      <c r="AR24" s="20"/>
      <c r="BE24" s="216"/>
    </row>
    <row r="25" spans="2:71" ht="6.95" customHeight="1">
      <c r="B25" s="2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R25" s="20"/>
      <c r="BE25" s="216"/>
    </row>
    <row r="26" spans="2:71" s="1" customFormat="1" ht="25.95" customHeight="1">
      <c r="B26" s="32"/>
      <c r="D26" s="33" t="s">
        <v>35</v>
      </c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223">
        <f>ROUND(AG94,2)</f>
        <v>0</v>
      </c>
      <c r="AL26" s="224"/>
      <c r="AM26" s="224"/>
      <c r="AN26" s="224"/>
      <c r="AO26" s="224"/>
      <c r="AR26" s="32"/>
      <c r="BE26" s="216"/>
    </row>
    <row r="27" spans="2:71" s="1" customFormat="1" ht="6.95" customHeight="1">
      <c r="B27" s="32"/>
      <c r="AR27" s="32"/>
      <c r="BE27" s="216"/>
    </row>
    <row r="28" spans="2:71" s="1" customFormat="1" ht="12.7">
      <c r="B28" s="32"/>
      <c r="L28" s="225" t="s">
        <v>36</v>
      </c>
      <c r="M28" s="225"/>
      <c r="N28" s="225"/>
      <c r="O28" s="225"/>
      <c r="P28" s="225"/>
      <c r="W28" s="225" t="s">
        <v>37</v>
      </c>
      <c r="X28" s="225"/>
      <c r="Y28" s="225"/>
      <c r="Z28" s="225"/>
      <c r="AA28" s="225"/>
      <c r="AB28" s="225"/>
      <c r="AC28" s="225"/>
      <c r="AD28" s="225"/>
      <c r="AE28" s="225"/>
      <c r="AK28" s="225" t="s">
        <v>38</v>
      </c>
      <c r="AL28" s="225"/>
      <c r="AM28" s="225"/>
      <c r="AN28" s="225"/>
      <c r="AO28" s="225"/>
      <c r="AR28" s="32"/>
      <c r="BE28" s="216"/>
    </row>
    <row r="29" spans="2:71" s="2" customFormat="1" ht="14.4" customHeight="1">
      <c r="B29" s="36"/>
      <c r="D29" s="27" t="s">
        <v>39</v>
      </c>
      <c r="F29" s="27" t="s">
        <v>40</v>
      </c>
      <c r="L29" s="205">
        <v>0.21</v>
      </c>
      <c r="M29" s="204"/>
      <c r="N29" s="204"/>
      <c r="O29" s="204"/>
      <c r="P29" s="204"/>
      <c r="W29" s="203">
        <f>ROUND(AZ94, 2)</f>
        <v>0</v>
      </c>
      <c r="X29" s="204"/>
      <c r="Y29" s="204"/>
      <c r="Z29" s="204"/>
      <c r="AA29" s="204"/>
      <c r="AB29" s="204"/>
      <c r="AC29" s="204"/>
      <c r="AD29" s="204"/>
      <c r="AE29" s="204"/>
      <c r="AK29" s="203">
        <f>ROUND(AV94, 2)</f>
        <v>0</v>
      </c>
      <c r="AL29" s="204"/>
      <c r="AM29" s="204"/>
      <c r="AN29" s="204"/>
      <c r="AO29" s="204"/>
      <c r="AR29" s="36"/>
      <c r="BE29" s="217"/>
    </row>
    <row r="30" spans="2:71" s="2" customFormat="1" ht="14.4" customHeight="1">
      <c r="B30" s="36"/>
      <c r="F30" s="27" t="s">
        <v>41</v>
      </c>
      <c r="L30" s="205">
        <v>0.12</v>
      </c>
      <c r="M30" s="204"/>
      <c r="N30" s="204"/>
      <c r="O30" s="204"/>
      <c r="P30" s="204"/>
      <c r="W30" s="203">
        <f>ROUND(BA94, 2)</f>
        <v>0</v>
      </c>
      <c r="X30" s="204"/>
      <c r="Y30" s="204"/>
      <c r="Z30" s="204"/>
      <c r="AA30" s="204"/>
      <c r="AB30" s="204"/>
      <c r="AC30" s="204"/>
      <c r="AD30" s="204"/>
      <c r="AE30" s="204"/>
      <c r="AK30" s="203">
        <f>ROUND(AW94, 2)</f>
        <v>0</v>
      </c>
      <c r="AL30" s="204"/>
      <c r="AM30" s="204"/>
      <c r="AN30" s="204"/>
      <c r="AO30" s="204"/>
      <c r="AR30" s="36"/>
      <c r="BE30" s="217"/>
    </row>
    <row r="31" spans="2:71" s="2" customFormat="1" ht="14.4" hidden="1" customHeight="1">
      <c r="B31" s="36"/>
      <c r="F31" s="27" t="s">
        <v>42</v>
      </c>
      <c r="L31" s="205">
        <v>0.21</v>
      </c>
      <c r="M31" s="204"/>
      <c r="N31" s="204"/>
      <c r="O31" s="204"/>
      <c r="P31" s="204"/>
      <c r="W31" s="203">
        <f>ROUND(BB94, 2)</f>
        <v>0</v>
      </c>
      <c r="X31" s="204"/>
      <c r="Y31" s="204"/>
      <c r="Z31" s="204"/>
      <c r="AA31" s="204"/>
      <c r="AB31" s="204"/>
      <c r="AC31" s="204"/>
      <c r="AD31" s="204"/>
      <c r="AE31" s="204"/>
      <c r="AK31" s="203">
        <v>0</v>
      </c>
      <c r="AL31" s="204"/>
      <c r="AM31" s="204"/>
      <c r="AN31" s="204"/>
      <c r="AO31" s="204"/>
      <c r="AR31" s="36"/>
      <c r="BE31" s="217"/>
    </row>
    <row r="32" spans="2:71" s="2" customFormat="1" ht="14.4" hidden="1" customHeight="1">
      <c r="B32" s="36"/>
      <c r="F32" s="27" t="s">
        <v>43</v>
      </c>
      <c r="L32" s="205">
        <v>0.12</v>
      </c>
      <c r="M32" s="204"/>
      <c r="N32" s="204"/>
      <c r="O32" s="204"/>
      <c r="P32" s="204"/>
      <c r="W32" s="203">
        <f>ROUND(BC94, 2)</f>
        <v>0</v>
      </c>
      <c r="X32" s="204"/>
      <c r="Y32" s="204"/>
      <c r="Z32" s="204"/>
      <c r="AA32" s="204"/>
      <c r="AB32" s="204"/>
      <c r="AC32" s="204"/>
      <c r="AD32" s="204"/>
      <c r="AE32" s="204"/>
      <c r="AK32" s="203">
        <v>0</v>
      </c>
      <c r="AL32" s="204"/>
      <c r="AM32" s="204"/>
      <c r="AN32" s="204"/>
      <c r="AO32" s="204"/>
      <c r="AR32" s="36"/>
      <c r="BE32" s="217"/>
    </row>
    <row r="33" spans="2:57" s="2" customFormat="1" ht="14.4" hidden="1" customHeight="1">
      <c r="B33" s="36"/>
      <c r="F33" s="27" t="s">
        <v>44</v>
      </c>
      <c r="L33" s="205">
        <v>0</v>
      </c>
      <c r="M33" s="204"/>
      <c r="N33" s="204"/>
      <c r="O33" s="204"/>
      <c r="P33" s="204"/>
      <c r="W33" s="203">
        <f>ROUND(BD94, 2)</f>
        <v>0</v>
      </c>
      <c r="X33" s="204"/>
      <c r="Y33" s="204"/>
      <c r="Z33" s="204"/>
      <c r="AA33" s="204"/>
      <c r="AB33" s="204"/>
      <c r="AC33" s="204"/>
      <c r="AD33" s="204"/>
      <c r="AE33" s="204"/>
      <c r="AK33" s="203">
        <v>0</v>
      </c>
      <c r="AL33" s="204"/>
      <c r="AM33" s="204"/>
      <c r="AN33" s="204"/>
      <c r="AO33" s="204"/>
      <c r="AR33" s="36"/>
      <c r="BE33" s="217"/>
    </row>
    <row r="34" spans="2:57" s="1" customFormat="1" ht="6.95" customHeight="1">
      <c r="B34" s="32"/>
      <c r="AR34" s="32"/>
      <c r="BE34" s="216"/>
    </row>
    <row r="35" spans="2:57" s="1" customFormat="1" ht="25.95" customHeight="1">
      <c r="B35" s="32"/>
      <c r="C35" s="37"/>
      <c r="D35" s="38" t="s">
        <v>45</v>
      </c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0" t="s">
        <v>46</v>
      </c>
      <c r="U35" s="39"/>
      <c r="V35" s="39"/>
      <c r="W35" s="39"/>
      <c r="X35" s="206" t="s">
        <v>47</v>
      </c>
      <c r="Y35" s="207"/>
      <c r="Z35" s="207"/>
      <c r="AA35" s="207"/>
      <c r="AB35" s="207"/>
      <c r="AC35" s="39"/>
      <c r="AD35" s="39"/>
      <c r="AE35" s="39"/>
      <c r="AF35" s="39"/>
      <c r="AG35" s="39"/>
      <c r="AH35" s="39"/>
      <c r="AI35" s="39"/>
      <c r="AJ35" s="39"/>
      <c r="AK35" s="208">
        <f>SUM(AK26:AK33)</f>
        <v>0</v>
      </c>
      <c r="AL35" s="207"/>
      <c r="AM35" s="207"/>
      <c r="AN35" s="207"/>
      <c r="AO35" s="209"/>
      <c r="AP35" s="37"/>
      <c r="AQ35" s="37"/>
      <c r="AR35" s="32"/>
    </row>
    <row r="36" spans="2:57" s="1" customFormat="1" ht="6.95" customHeight="1">
      <c r="B36" s="32"/>
      <c r="AR36" s="32"/>
    </row>
    <row r="37" spans="2:57" s="1" customFormat="1" ht="14.4" customHeight="1">
      <c r="B37" s="32"/>
      <c r="AR37" s="32"/>
    </row>
    <row r="38" spans="2:57" ht="14.4" customHeight="1">
      <c r="B38" s="20"/>
      <c r="AR38" s="20"/>
    </row>
    <row r="39" spans="2:57" ht="14.4" customHeight="1">
      <c r="B39" s="20"/>
      <c r="AR39" s="20"/>
    </row>
    <row r="40" spans="2:57" ht="14.4" customHeight="1">
      <c r="B40" s="20"/>
      <c r="AR40" s="20"/>
    </row>
    <row r="41" spans="2:57" ht="14.4" customHeight="1">
      <c r="B41" s="20"/>
      <c r="AR41" s="20"/>
    </row>
    <row r="42" spans="2:57" ht="14.4" customHeight="1">
      <c r="B42" s="20"/>
      <c r="AR42" s="20"/>
    </row>
    <row r="43" spans="2:57" ht="14.4" customHeight="1">
      <c r="B43" s="20"/>
      <c r="AR43" s="20"/>
    </row>
    <row r="44" spans="2:57" ht="14.4" customHeight="1">
      <c r="B44" s="20"/>
      <c r="AR44" s="20"/>
    </row>
    <row r="45" spans="2:57" ht="14.4" customHeight="1">
      <c r="B45" s="20"/>
      <c r="AR45" s="20"/>
    </row>
    <row r="46" spans="2:57" ht="14.4" customHeight="1">
      <c r="B46" s="20"/>
      <c r="AR46" s="20"/>
    </row>
    <row r="47" spans="2:57" ht="14.4" customHeight="1">
      <c r="B47" s="20"/>
      <c r="AR47" s="20"/>
    </row>
    <row r="48" spans="2:57" ht="14.4" customHeight="1">
      <c r="B48" s="20"/>
      <c r="AR48" s="20"/>
    </row>
    <row r="49" spans="2:44" s="1" customFormat="1" ht="14.4" customHeight="1">
      <c r="B49" s="32"/>
      <c r="D49" s="41" t="s">
        <v>48</v>
      </c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1" t="s">
        <v>49</v>
      </c>
      <c r="AI49" s="42"/>
      <c r="AJ49" s="42"/>
      <c r="AK49" s="42"/>
      <c r="AL49" s="42"/>
      <c r="AM49" s="42"/>
      <c r="AN49" s="42"/>
      <c r="AO49" s="42"/>
      <c r="AR49" s="32"/>
    </row>
    <row r="50" spans="2:44">
      <c r="B50" s="20"/>
      <c r="AR50" s="20"/>
    </row>
    <row r="51" spans="2:44">
      <c r="B51" s="20"/>
      <c r="AR51" s="20"/>
    </row>
    <row r="52" spans="2:44">
      <c r="B52" s="20"/>
      <c r="AR52" s="20"/>
    </row>
    <row r="53" spans="2:44">
      <c r="B53" s="20"/>
      <c r="AR53" s="20"/>
    </row>
    <row r="54" spans="2:44">
      <c r="B54" s="20"/>
      <c r="AR54" s="20"/>
    </row>
    <row r="55" spans="2:44">
      <c r="B55" s="20"/>
      <c r="AR55" s="20"/>
    </row>
    <row r="56" spans="2:44">
      <c r="B56" s="20"/>
      <c r="AR56" s="20"/>
    </row>
    <row r="57" spans="2:44">
      <c r="B57" s="20"/>
      <c r="AR57" s="20"/>
    </row>
    <row r="58" spans="2:44">
      <c r="B58" s="20"/>
      <c r="AR58" s="20"/>
    </row>
    <row r="59" spans="2:44">
      <c r="B59" s="20"/>
      <c r="AR59" s="20"/>
    </row>
    <row r="60" spans="2:44" s="1" customFormat="1" ht="12.7">
      <c r="B60" s="32"/>
      <c r="D60" s="43" t="s">
        <v>50</v>
      </c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43" t="s">
        <v>51</v>
      </c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43" t="s">
        <v>50</v>
      </c>
      <c r="AI60" s="34"/>
      <c r="AJ60" s="34"/>
      <c r="AK60" s="34"/>
      <c r="AL60" s="34"/>
      <c r="AM60" s="43" t="s">
        <v>51</v>
      </c>
      <c r="AN60" s="34"/>
      <c r="AO60" s="34"/>
      <c r="AR60" s="32"/>
    </row>
    <row r="61" spans="2:44">
      <c r="B61" s="20"/>
      <c r="AR61" s="20"/>
    </row>
    <row r="62" spans="2:44">
      <c r="B62" s="20"/>
      <c r="AR62" s="20"/>
    </row>
    <row r="63" spans="2:44">
      <c r="B63" s="20"/>
      <c r="AR63" s="20"/>
    </row>
    <row r="64" spans="2:44" s="1" customFormat="1" ht="12.7">
      <c r="B64" s="32"/>
      <c r="D64" s="41" t="s">
        <v>52</v>
      </c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1" t="s">
        <v>53</v>
      </c>
      <c r="AI64" s="42"/>
      <c r="AJ64" s="42"/>
      <c r="AK64" s="42"/>
      <c r="AL64" s="42"/>
      <c r="AM64" s="42"/>
      <c r="AN64" s="42"/>
      <c r="AO64" s="42"/>
      <c r="AR64" s="32"/>
    </row>
    <row r="65" spans="2:44">
      <c r="B65" s="20"/>
      <c r="AR65" s="20"/>
    </row>
    <row r="66" spans="2:44">
      <c r="B66" s="20"/>
      <c r="AR66" s="20"/>
    </row>
    <row r="67" spans="2:44">
      <c r="B67" s="20"/>
      <c r="AR67" s="20"/>
    </row>
    <row r="68" spans="2:44">
      <c r="B68" s="20"/>
      <c r="AR68" s="20"/>
    </row>
    <row r="69" spans="2:44">
      <c r="B69" s="20"/>
      <c r="AR69" s="20"/>
    </row>
    <row r="70" spans="2:44">
      <c r="B70" s="20"/>
      <c r="AR70" s="20"/>
    </row>
    <row r="71" spans="2:44">
      <c r="B71" s="20"/>
      <c r="AR71" s="20"/>
    </row>
    <row r="72" spans="2:44">
      <c r="B72" s="20"/>
      <c r="AR72" s="20"/>
    </row>
    <row r="73" spans="2:44">
      <c r="B73" s="20"/>
      <c r="AR73" s="20"/>
    </row>
    <row r="74" spans="2:44">
      <c r="B74" s="20"/>
      <c r="AR74" s="20"/>
    </row>
    <row r="75" spans="2:44" s="1" customFormat="1" ht="12.7">
      <c r="B75" s="32"/>
      <c r="D75" s="43" t="s">
        <v>50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43" t="s">
        <v>51</v>
      </c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43" t="s">
        <v>50</v>
      </c>
      <c r="AI75" s="34"/>
      <c r="AJ75" s="34"/>
      <c r="AK75" s="34"/>
      <c r="AL75" s="34"/>
      <c r="AM75" s="43" t="s">
        <v>51</v>
      </c>
      <c r="AN75" s="34"/>
      <c r="AO75" s="34"/>
      <c r="AR75" s="32"/>
    </row>
    <row r="76" spans="2:44" s="1" customFormat="1">
      <c r="B76" s="32"/>
      <c r="AR76" s="32"/>
    </row>
    <row r="77" spans="2:44" s="1" customFormat="1" ht="6.9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32"/>
    </row>
    <row r="81" spans="1:90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32"/>
    </row>
    <row r="82" spans="1:90" s="1" customFormat="1" ht="24.95" customHeight="1">
      <c r="B82" s="32"/>
      <c r="C82" s="21" t="s">
        <v>54</v>
      </c>
      <c r="AR82" s="32"/>
    </row>
    <row r="83" spans="1:90" s="1" customFormat="1" ht="6.95" customHeight="1">
      <c r="B83" s="32"/>
      <c r="AR83" s="32"/>
    </row>
    <row r="84" spans="1:90" s="3" customFormat="1" ht="11.95" customHeight="1">
      <c r="B84" s="48"/>
      <c r="C84" s="27" t="s">
        <v>13</v>
      </c>
      <c r="L84" s="3" t="str">
        <f>K5</f>
        <v>JK04</v>
      </c>
      <c r="AR84" s="48"/>
    </row>
    <row r="85" spans="1:90" s="4" customFormat="1" ht="37.049999999999997" customHeight="1">
      <c r="B85" s="49"/>
      <c r="C85" s="50" t="s">
        <v>16</v>
      </c>
      <c r="L85" s="194" t="str">
        <f>K6</f>
        <v>Rekonstrukce střechy schodiště D2</v>
      </c>
      <c r="M85" s="195"/>
      <c r="N85" s="195"/>
      <c r="O85" s="195"/>
      <c r="P85" s="195"/>
      <c r="Q85" s="195"/>
      <c r="R85" s="195"/>
      <c r="S85" s="195"/>
      <c r="T85" s="195"/>
      <c r="U85" s="195"/>
      <c r="V85" s="195"/>
      <c r="W85" s="195"/>
      <c r="X85" s="195"/>
      <c r="Y85" s="195"/>
      <c r="Z85" s="195"/>
      <c r="AA85" s="195"/>
      <c r="AB85" s="195"/>
      <c r="AC85" s="195"/>
      <c r="AD85" s="195"/>
      <c r="AE85" s="195"/>
      <c r="AF85" s="195"/>
      <c r="AG85" s="195"/>
      <c r="AH85" s="195"/>
      <c r="AI85" s="195"/>
      <c r="AJ85" s="195"/>
      <c r="AK85" s="195"/>
      <c r="AL85" s="195"/>
      <c r="AM85" s="195"/>
      <c r="AN85" s="195"/>
      <c r="AO85" s="195"/>
      <c r="AR85" s="49"/>
    </row>
    <row r="86" spans="1:90" s="1" customFormat="1" ht="6.95" customHeight="1">
      <c r="B86" s="32"/>
      <c r="AR86" s="32"/>
    </row>
    <row r="87" spans="1:90" s="1" customFormat="1" ht="11.95" customHeight="1">
      <c r="B87" s="32"/>
      <c r="C87" s="27" t="s">
        <v>20</v>
      </c>
      <c r="L87" s="51" t="str">
        <f>IF(K8="","",K8)</f>
        <v>areál úpravny vody Želivka</v>
      </c>
      <c r="AI87" s="27" t="s">
        <v>22</v>
      </c>
      <c r="AM87" s="196" t="str">
        <f>IF(AN8= "","",AN8)</f>
        <v>17. 3. 2025</v>
      </c>
      <c r="AN87" s="196"/>
      <c r="AR87" s="32"/>
    </row>
    <row r="88" spans="1:90" s="1" customFormat="1" ht="6.95" customHeight="1">
      <c r="B88" s="32"/>
      <c r="AR88" s="32"/>
    </row>
    <row r="89" spans="1:90" s="1" customFormat="1" ht="15.3" customHeight="1">
      <c r="B89" s="32"/>
      <c r="C89" s="27" t="s">
        <v>24</v>
      </c>
      <c r="L89" s="3" t="str">
        <f>IF(E11= "","",E11)</f>
        <v>VODA Želivka a.s.</v>
      </c>
      <c r="AI89" s="27" t="s">
        <v>30</v>
      </c>
      <c r="AM89" s="197" t="str">
        <f>IF(E17="","",E17)</f>
        <v>Ing. Robert Jakoubek</v>
      </c>
      <c r="AN89" s="198"/>
      <c r="AO89" s="198"/>
      <c r="AP89" s="198"/>
      <c r="AR89" s="32"/>
      <c r="AS89" s="199" t="s">
        <v>55</v>
      </c>
      <c r="AT89" s="200"/>
      <c r="AU89" s="53"/>
      <c r="AV89" s="53"/>
      <c r="AW89" s="53"/>
      <c r="AX89" s="53"/>
      <c r="AY89" s="53"/>
      <c r="AZ89" s="53"/>
      <c r="BA89" s="53"/>
      <c r="BB89" s="53"/>
      <c r="BC89" s="53"/>
      <c r="BD89" s="54"/>
    </row>
    <row r="90" spans="1:90" s="1" customFormat="1" ht="15.3" customHeight="1">
      <c r="B90" s="32"/>
      <c r="C90" s="27" t="s">
        <v>28</v>
      </c>
      <c r="L90" s="3" t="str">
        <f>IF(E14= "Vyplň údaj","",E14)</f>
        <v/>
      </c>
      <c r="AI90" s="27" t="s">
        <v>32</v>
      </c>
      <c r="AM90" s="197" t="str">
        <f>IF(E20="","",E20)</f>
        <v xml:space="preserve"> </v>
      </c>
      <c r="AN90" s="198"/>
      <c r="AO90" s="198"/>
      <c r="AP90" s="198"/>
      <c r="AR90" s="32"/>
      <c r="AS90" s="201"/>
      <c r="AT90" s="202"/>
      <c r="BD90" s="56"/>
    </row>
    <row r="91" spans="1:90" s="1" customFormat="1" ht="10.8" customHeight="1">
      <c r="B91" s="32"/>
      <c r="AR91" s="32"/>
      <c r="AS91" s="201"/>
      <c r="AT91" s="202"/>
      <c r="BD91" s="56"/>
    </row>
    <row r="92" spans="1:90" s="1" customFormat="1" ht="29.25" customHeight="1">
      <c r="B92" s="32"/>
      <c r="C92" s="189" t="s">
        <v>56</v>
      </c>
      <c r="D92" s="190"/>
      <c r="E92" s="190"/>
      <c r="F92" s="190"/>
      <c r="G92" s="190"/>
      <c r="H92" s="57"/>
      <c r="I92" s="191" t="s">
        <v>57</v>
      </c>
      <c r="J92" s="190"/>
      <c r="K92" s="190"/>
      <c r="L92" s="190"/>
      <c r="M92" s="190"/>
      <c r="N92" s="190"/>
      <c r="O92" s="190"/>
      <c r="P92" s="190"/>
      <c r="Q92" s="190"/>
      <c r="R92" s="190"/>
      <c r="S92" s="190"/>
      <c r="T92" s="190"/>
      <c r="U92" s="190"/>
      <c r="V92" s="190"/>
      <c r="W92" s="190"/>
      <c r="X92" s="190"/>
      <c r="Y92" s="190"/>
      <c r="Z92" s="190"/>
      <c r="AA92" s="190"/>
      <c r="AB92" s="190"/>
      <c r="AC92" s="190"/>
      <c r="AD92" s="190"/>
      <c r="AE92" s="190"/>
      <c r="AF92" s="190"/>
      <c r="AG92" s="192" t="s">
        <v>58</v>
      </c>
      <c r="AH92" s="190"/>
      <c r="AI92" s="190"/>
      <c r="AJ92" s="190"/>
      <c r="AK92" s="190"/>
      <c r="AL92" s="190"/>
      <c r="AM92" s="190"/>
      <c r="AN92" s="191" t="s">
        <v>59</v>
      </c>
      <c r="AO92" s="190"/>
      <c r="AP92" s="193"/>
      <c r="AQ92" s="58" t="s">
        <v>60</v>
      </c>
      <c r="AR92" s="32"/>
      <c r="AS92" s="59" t="s">
        <v>61</v>
      </c>
      <c r="AT92" s="60" t="s">
        <v>62</v>
      </c>
      <c r="AU92" s="60" t="s">
        <v>63</v>
      </c>
      <c r="AV92" s="60" t="s">
        <v>64</v>
      </c>
      <c r="AW92" s="60" t="s">
        <v>65</v>
      </c>
      <c r="AX92" s="60" t="s">
        <v>66</v>
      </c>
      <c r="AY92" s="60" t="s">
        <v>67</v>
      </c>
      <c r="AZ92" s="60" t="s">
        <v>68</v>
      </c>
      <c r="BA92" s="60" t="s">
        <v>69</v>
      </c>
      <c r="BB92" s="60" t="s">
        <v>70</v>
      </c>
      <c r="BC92" s="60" t="s">
        <v>71</v>
      </c>
      <c r="BD92" s="61" t="s">
        <v>72</v>
      </c>
    </row>
    <row r="93" spans="1:90" s="1" customFormat="1" ht="10.8" customHeight="1">
      <c r="B93" s="32"/>
      <c r="AR93" s="32"/>
      <c r="AS93" s="62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4"/>
    </row>
    <row r="94" spans="1:90" s="5" customFormat="1" ht="32.4" customHeight="1">
      <c r="B94" s="63"/>
      <c r="C94" s="64" t="s">
        <v>73</v>
      </c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213">
        <f>ROUND(AG95,2)</f>
        <v>0</v>
      </c>
      <c r="AH94" s="213"/>
      <c r="AI94" s="213"/>
      <c r="AJ94" s="213"/>
      <c r="AK94" s="213"/>
      <c r="AL94" s="213"/>
      <c r="AM94" s="213"/>
      <c r="AN94" s="214">
        <f>SUM(AG94,AT94)</f>
        <v>0</v>
      </c>
      <c r="AO94" s="214"/>
      <c r="AP94" s="214"/>
      <c r="AQ94" s="67" t="s">
        <v>1</v>
      </c>
      <c r="AR94" s="63"/>
      <c r="AS94" s="68">
        <f>ROUND(AS95,2)</f>
        <v>0</v>
      </c>
      <c r="AT94" s="69">
        <f>ROUND(SUM(AV94:AW94),2)</f>
        <v>0</v>
      </c>
      <c r="AU94" s="70">
        <f>ROUND(AU95,5)</f>
        <v>0</v>
      </c>
      <c r="AV94" s="69">
        <f>ROUND(AZ94*L29,2)</f>
        <v>0</v>
      </c>
      <c r="AW94" s="69">
        <f>ROUND(BA94*L30,2)</f>
        <v>0</v>
      </c>
      <c r="AX94" s="69">
        <f>ROUND(BB94*L29,2)</f>
        <v>0</v>
      </c>
      <c r="AY94" s="69">
        <f>ROUND(BC94*L30,2)</f>
        <v>0</v>
      </c>
      <c r="AZ94" s="69">
        <f>ROUND(AZ95,2)</f>
        <v>0</v>
      </c>
      <c r="BA94" s="69">
        <f>ROUND(BA95,2)</f>
        <v>0</v>
      </c>
      <c r="BB94" s="69">
        <f>ROUND(BB95,2)</f>
        <v>0</v>
      </c>
      <c r="BC94" s="69">
        <f>ROUND(BC95,2)</f>
        <v>0</v>
      </c>
      <c r="BD94" s="71">
        <f>ROUND(BD95,2)</f>
        <v>0</v>
      </c>
      <c r="BS94" s="72" t="s">
        <v>74</v>
      </c>
      <c r="BT94" s="72" t="s">
        <v>75</v>
      </c>
      <c r="BV94" s="72" t="s">
        <v>76</v>
      </c>
      <c r="BW94" s="72" t="s">
        <v>4</v>
      </c>
      <c r="BX94" s="72" t="s">
        <v>77</v>
      </c>
      <c r="CL94" s="72" t="s">
        <v>1</v>
      </c>
    </row>
    <row r="95" spans="1:90" s="6" customFormat="1" ht="16.600000000000001" customHeight="1">
      <c r="A95" s="73" t="s">
        <v>78</v>
      </c>
      <c r="B95" s="74"/>
      <c r="C95" s="75"/>
      <c r="D95" s="212" t="s">
        <v>14</v>
      </c>
      <c r="E95" s="212"/>
      <c r="F95" s="212"/>
      <c r="G95" s="212"/>
      <c r="H95" s="212"/>
      <c r="I95" s="76"/>
      <c r="J95" s="212" t="s">
        <v>17</v>
      </c>
      <c r="K95" s="212"/>
      <c r="L95" s="212"/>
      <c r="M95" s="212"/>
      <c r="N95" s="212"/>
      <c r="O95" s="212"/>
      <c r="P95" s="212"/>
      <c r="Q95" s="212"/>
      <c r="R95" s="212"/>
      <c r="S95" s="212"/>
      <c r="T95" s="212"/>
      <c r="U95" s="212"/>
      <c r="V95" s="212"/>
      <c r="W95" s="212"/>
      <c r="X95" s="212"/>
      <c r="Y95" s="212"/>
      <c r="Z95" s="212"/>
      <c r="AA95" s="212"/>
      <c r="AB95" s="212"/>
      <c r="AC95" s="212"/>
      <c r="AD95" s="212"/>
      <c r="AE95" s="212"/>
      <c r="AF95" s="212"/>
      <c r="AG95" s="210">
        <f>'JK04 - Rekonstrukce střec...'!J28</f>
        <v>0</v>
      </c>
      <c r="AH95" s="211"/>
      <c r="AI95" s="211"/>
      <c r="AJ95" s="211"/>
      <c r="AK95" s="211"/>
      <c r="AL95" s="211"/>
      <c r="AM95" s="211"/>
      <c r="AN95" s="210">
        <f>SUM(AG95,AT95)</f>
        <v>0</v>
      </c>
      <c r="AO95" s="211"/>
      <c r="AP95" s="211"/>
      <c r="AQ95" s="77" t="s">
        <v>79</v>
      </c>
      <c r="AR95" s="74"/>
      <c r="AS95" s="78">
        <v>0</v>
      </c>
      <c r="AT95" s="79">
        <f>ROUND(SUM(AV95:AW95),2)</f>
        <v>0</v>
      </c>
      <c r="AU95" s="80">
        <f>'JK04 - Rekonstrukce střec...'!P131</f>
        <v>0</v>
      </c>
      <c r="AV95" s="79">
        <f>'JK04 - Rekonstrukce střec...'!J31</f>
        <v>0</v>
      </c>
      <c r="AW95" s="79">
        <f>'JK04 - Rekonstrukce střec...'!J32</f>
        <v>0</v>
      </c>
      <c r="AX95" s="79">
        <f>'JK04 - Rekonstrukce střec...'!J33</f>
        <v>0</v>
      </c>
      <c r="AY95" s="79">
        <f>'JK04 - Rekonstrukce střec...'!J34</f>
        <v>0</v>
      </c>
      <c r="AZ95" s="79">
        <f>'JK04 - Rekonstrukce střec...'!F31</f>
        <v>0</v>
      </c>
      <c r="BA95" s="79">
        <f>'JK04 - Rekonstrukce střec...'!F32</f>
        <v>0</v>
      </c>
      <c r="BB95" s="79">
        <f>'JK04 - Rekonstrukce střec...'!F33</f>
        <v>0</v>
      </c>
      <c r="BC95" s="79">
        <f>'JK04 - Rekonstrukce střec...'!F34</f>
        <v>0</v>
      </c>
      <c r="BD95" s="81">
        <f>'JK04 - Rekonstrukce střec...'!F35</f>
        <v>0</v>
      </c>
      <c r="BT95" s="82" t="s">
        <v>80</v>
      </c>
      <c r="BU95" s="82" t="s">
        <v>81</v>
      </c>
      <c r="BV95" s="82" t="s">
        <v>76</v>
      </c>
      <c r="BW95" s="82" t="s">
        <v>4</v>
      </c>
      <c r="BX95" s="82" t="s">
        <v>77</v>
      </c>
      <c r="CL95" s="82" t="s">
        <v>1</v>
      </c>
    </row>
    <row r="96" spans="1:90" s="1" customFormat="1" ht="29.95" customHeight="1">
      <c r="B96" s="32"/>
      <c r="AR96" s="32"/>
    </row>
    <row r="97" spans="2:44" s="1" customFormat="1" ht="6.95" customHeight="1">
      <c r="B97" s="44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45"/>
      <c r="AE97" s="45"/>
      <c r="AF97" s="45"/>
      <c r="AG97" s="45"/>
      <c r="AH97" s="45"/>
      <c r="AI97" s="45"/>
      <c r="AJ97" s="45"/>
      <c r="AK97" s="45"/>
      <c r="AL97" s="45"/>
      <c r="AM97" s="45"/>
      <c r="AN97" s="45"/>
      <c r="AO97" s="45"/>
      <c r="AP97" s="45"/>
      <c r="AQ97" s="45"/>
      <c r="AR97" s="32"/>
    </row>
  </sheetData>
  <mergeCells count="42">
    <mergeCell ref="AK30:AO30"/>
    <mergeCell ref="L30:P30"/>
    <mergeCell ref="W31:AE31"/>
    <mergeCell ref="L31:P31"/>
    <mergeCell ref="W32:AE32"/>
    <mergeCell ref="AK32:AO32"/>
    <mergeCell ref="L32:P32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N95:AP95"/>
    <mergeCell ref="AG95:AM95"/>
    <mergeCell ref="D95:H95"/>
    <mergeCell ref="J95:AF95"/>
    <mergeCell ref="AG94:AM94"/>
    <mergeCell ref="AN94:AP94"/>
    <mergeCell ref="AR2:BE2"/>
    <mergeCell ref="C92:G92"/>
    <mergeCell ref="I92:AF92"/>
    <mergeCell ref="AG92:AM92"/>
    <mergeCell ref="AN92:AP92"/>
    <mergeCell ref="L85:AO85"/>
    <mergeCell ref="AM87:AN87"/>
    <mergeCell ref="AM89:AP89"/>
    <mergeCell ref="AS89:AT91"/>
    <mergeCell ref="AM90:AP90"/>
    <mergeCell ref="W33:AE33"/>
    <mergeCell ref="AK33:AO33"/>
    <mergeCell ref="L33:P33"/>
    <mergeCell ref="X35:AB35"/>
    <mergeCell ref="AK35:AO35"/>
    <mergeCell ref="AK31:AO31"/>
  </mergeCells>
  <hyperlinks>
    <hyperlink ref="A95" location="'JK04 - Rekonstrukce střec...'!C2" display="/" xr:uid="{00000000-0004-0000-0000-000000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243"/>
  <sheetViews>
    <sheetView showGridLines="0" workbookViewId="0">
      <selection activeCell="E7" sqref="E7:H7"/>
    </sheetView>
  </sheetViews>
  <sheetFormatPr defaultRowHeight="10.4"/>
  <cols>
    <col min="1" max="1" width="8.375" customWidth="1"/>
    <col min="2" max="2" width="1.125" customWidth="1"/>
    <col min="3" max="3" width="4.125" customWidth="1"/>
    <col min="4" max="4" width="4.375" customWidth="1"/>
    <col min="5" max="5" width="17.125" customWidth="1"/>
    <col min="6" max="6" width="50.875" customWidth="1"/>
    <col min="7" max="7" width="7.5" customWidth="1"/>
    <col min="8" max="8" width="14" customWidth="1"/>
    <col min="9" max="9" width="15.875" customWidth="1"/>
    <col min="10" max="11" width="22.375" customWidth="1"/>
    <col min="12" max="12" width="9.375" customWidth="1"/>
    <col min="13" max="13" width="10.875" hidden="1" customWidth="1"/>
    <col min="14" max="14" width="9.375" hidden="1"/>
    <col min="15" max="20" width="14.125" hidden="1" customWidth="1"/>
    <col min="21" max="21" width="16.375" hidden="1" customWidth="1"/>
    <col min="22" max="22" width="12.375" customWidth="1"/>
    <col min="23" max="23" width="16.375" customWidth="1"/>
    <col min="24" max="24" width="12.375" customWidth="1"/>
    <col min="25" max="25" width="15" customWidth="1"/>
    <col min="26" max="26" width="11" customWidth="1"/>
    <col min="27" max="27" width="15" customWidth="1"/>
    <col min="28" max="28" width="16.375" customWidth="1"/>
    <col min="29" max="29" width="11" customWidth="1"/>
    <col min="30" max="30" width="15" customWidth="1"/>
    <col min="31" max="31" width="16.375" customWidth="1"/>
    <col min="44" max="65" width="9.375" hidden="1"/>
  </cols>
  <sheetData>
    <row r="2" spans="2:46" ht="37.049999999999997" customHeight="1">
      <c r="L2" s="187" t="s">
        <v>5</v>
      </c>
      <c r="M2" s="188"/>
      <c r="N2" s="188"/>
      <c r="O2" s="188"/>
      <c r="P2" s="188"/>
      <c r="Q2" s="188"/>
      <c r="R2" s="188"/>
      <c r="S2" s="188"/>
      <c r="T2" s="188"/>
      <c r="U2" s="188"/>
      <c r="V2" s="188"/>
      <c r="AT2" s="17" t="s">
        <v>4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83</v>
      </c>
      <c r="L4" s="20"/>
      <c r="M4" s="83" t="s">
        <v>10</v>
      </c>
      <c r="AT4" s="17" t="s">
        <v>3</v>
      </c>
    </row>
    <row r="5" spans="2:46" ht="6.95" customHeight="1">
      <c r="B5" s="20"/>
      <c r="L5" s="20"/>
    </row>
    <row r="6" spans="2:46" s="1" customFormat="1" ht="11.95" customHeight="1">
      <c r="B6" s="32"/>
      <c r="D6" s="27" t="s">
        <v>16</v>
      </c>
      <c r="L6" s="32"/>
    </row>
    <row r="7" spans="2:46" s="1" customFormat="1" ht="16.600000000000001" customHeight="1">
      <c r="B7" s="32"/>
      <c r="E7" s="194" t="s">
        <v>17</v>
      </c>
      <c r="F7" s="226"/>
      <c r="G7" s="226"/>
      <c r="H7" s="226"/>
      <c r="L7" s="32"/>
    </row>
    <row r="8" spans="2:46" s="1" customFormat="1">
      <c r="B8" s="32"/>
      <c r="L8" s="32"/>
    </row>
    <row r="9" spans="2:46" s="1" customFormat="1" ht="11.95" customHeight="1">
      <c r="B9" s="32"/>
      <c r="D9" s="27" t="s">
        <v>18</v>
      </c>
      <c r="F9" s="25" t="s">
        <v>1</v>
      </c>
      <c r="I9" s="27" t="s">
        <v>19</v>
      </c>
      <c r="J9" s="25" t="s">
        <v>1</v>
      </c>
      <c r="L9" s="32"/>
    </row>
    <row r="10" spans="2:46" s="1" customFormat="1" ht="11.95" customHeight="1">
      <c r="B10" s="32"/>
      <c r="D10" s="27" t="s">
        <v>20</v>
      </c>
      <c r="F10" s="25" t="s">
        <v>21</v>
      </c>
      <c r="I10" s="27" t="s">
        <v>22</v>
      </c>
      <c r="J10" s="52" t="str">
        <f>'Rekapitulace stavby'!AN8</f>
        <v>17. 3. 2025</v>
      </c>
      <c r="L10" s="32"/>
    </row>
    <row r="11" spans="2:46" s="1" customFormat="1" ht="10.8" customHeight="1">
      <c r="B11" s="32"/>
      <c r="L11" s="32"/>
    </row>
    <row r="12" spans="2:46" s="1" customFormat="1" ht="11.95" customHeight="1">
      <c r="B12" s="32"/>
      <c r="D12" s="27" t="s">
        <v>24</v>
      </c>
      <c r="I12" s="27" t="s">
        <v>25</v>
      </c>
      <c r="J12" s="25" t="s">
        <v>1</v>
      </c>
      <c r="L12" s="32"/>
    </row>
    <row r="13" spans="2:46" s="1" customFormat="1" ht="18" customHeight="1">
      <c r="B13" s="32"/>
      <c r="E13" s="25" t="s">
        <v>26</v>
      </c>
      <c r="I13" s="27" t="s">
        <v>27</v>
      </c>
      <c r="J13" s="25" t="s">
        <v>1</v>
      </c>
      <c r="L13" s="32"/>
    </row>
    <row r="14" spans="2:46" s="1" customFormat="1" ht="6.95" customHeight="1">
      <c r="B14" s="32"/>
      <c r="L14" s="32"/>
    </row>
    <row r="15" spans="2:46" s="1" customFormat="1" ht="11.95" customHeight="1">
      <c r="B15" s="32"/>
      <c r="D15" s="27" t="s">
        <v>28</v>
      </c>
      <c r="I15" s="27" t="s">
        <v>25</v>
      </c>
      <c r="J15" s="28" t="str">
        <f>'Rekapitulace stavby'!AN13</f>
        <v>Vyplň údaj</v>
      </c>
      <c r="L15" s="32"/>
    </row>
    <row r="16" spans="2:46" s="1" customFormat="1" ht="18" customHeight="1">
      <c r="B16" s="32"/>
      <c r="E16" s="227" t="str">
        <f>'Rekapitulace stavby'!E14</f>
        <v>Vyplň údaj</v>
      </c>
      <c r="F16" s="218"/>
      <c r="G16" s="218"/>
      <c r="H16" s="218"/>
      <c r="I16" s="27" t="s">
        <v>27</v>
      </c>
      <c r="J16" s="28" t="str">
        <f>'Rekapitulace stavby'!AN14</f>
        <v>Vyplň údaj</v>
      </c>
      <c r="L16" s="32"/>
    </row>
    <row r="17" spans="2:12" s="1" customFormat="1" ht="6.95" customHeight="1">
      <c r="B17" s="32"/>
      <c r="L17" s="32"/>
    </row>
    <row r="18" spans="2:12" s="1" customFormat="1" ht="11.95" customHeight="1">
      <c r="B18" s="32"/>
      <c r="D18" s="27" t="s">
        <v>30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368</v>
      </c>
      <c r="I19" s="27" t="s">
        <v>27</v>
      </c>
      <c r="J19" s="25" t="s">
        <v>1</v>
      </c>
      <c r="L19" s="32"/>
    </row>
    <row r="20" spans="2:12" s="1" customFormat="1" ht="6.95" customHeight="1">
      <c r="B20" s="32"/>
      <c r="L20" s="32"/>
    </row>
    <row r="21" spans="2:12" s="1" customFormat="1" ht="11.95" customHeight="1">
      <c r="B21" s="32"/>
      <c r="D21" s="27" t="s">
        <v>32</v>
      </c>
      <c r="I21" s="27" t="s">
        <v>25</v>
      </c>
      <c r="J21" s="25" t="str">
        <f>IF('Rekapitulace stavby'!AN19="","",'Rekapitulace stavby'!AN19)</f>
        <v/>
      </c>
      <c r="L21" s="32"/>
    </row>
    <row r="22" spans="2:12" s="1" customFormat="1" ht="18" customHeight="1">
      <c r="B22" s="32"/>
      <c r="E22" s="25" t="str">
        <f>IF('Rekapitulace stavby'!E20="","",'Rekapitulace stavby'!E20)</f>
        <v xml:space="preserve"> </v>
      </c>
      <c r="I22" s="27" t="s">
        <v>27</v>
      </c>
      <c r="J22" s="25" t="str">
        <f>IF('Rekapitulace stavby'!AN20="","",'Rekapitulace stavby'!AN20)</f>
        <v/>
      </c>
      <c r="L22" s="32"/>
    </row>
    <row r="23" spans="2:12" s="1" customFormat="1" ht="6.95" customHeight="1">
      <c r="B23" s="32"/>
      <c r="L23" s="32"/>
    </row>
    <row r="24" spans="2:12" s="1" customFormat="1" ht="11.95" customHeight="1">
      <c r="B24" s="32"/>
      <c r="D24" s="27" t="s">
        <v>34</v>
      </c>
      <c r="L24" s="32"/>
    </row>
    <row r="25" spans="2:12" s="7" customFormat="1" ht="16.600000000000001" customHeight="1">
      <c r="B25" s="84"/>
      <c r="E25" s="222" t="s">
        <v>1</v>
      </c>
      <c r="F25" s="222"/>
      <c r="G25" s="222"/>
      <c r="H25" s="222"/>
      <c r="L25" s="84"/>
    </row>
    <row r="26" spans="2:12" s="1" customFormat="1" ht="6.95" customHeight="1">
      <c r="B26" s="32"/>
      <c r="L26" s="32"/>
    </row>
    <row r="27" spans="2:12" s="1" customFormat="1" ht="6.95" customHeight="1">
      <c r="B27" s="32"/>
      <c r="D27" s="53"/>
      <c r="E27" s="53"/>
      <c r="F27" s="53"/>
      <c r="G27" s="53"/>
      <c r="H27" s="53"/>
      <c r="I27" s="53"/>
      <c r="J27" s="53"/>
      <c r="K27" s="53"/>
      <c r="L27" s="32"/>
    </row>
    <row r="28" spans="2:12" s="1" customFormat="1" ht="25.5" customHeight="1">
      <c r="B28" s="32"/>
      <c r="D28" s="85" t="s">
        <v>35</v>
      </c>
      <c r="J28" s="66">
        <f>ROUND(J131, 2)</f>
        <v>0</v>
      </c>
      <c r="L28" s="32"/>
    </row>
    <row r="29" spans="2:12" s="1" customFormat="1" ht="6.9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14.4" customHeight="1">
      <c r="B30" s="32"/>
      <c r="F30" s="35" t="s">
        <v>37</v>
      </c>
      <c r="I30" s="35" t="s">
        <v>36</v>
      </c>
      <c r="J30" s="35" t="s">
        <v>38</v>
      </c>
      <c r="L30" s="32"/>
    </row>
    <row r="31" spans="2:12" s="1" customFormat="1" ht="14.4" customHeight="1">
      <c r="B31" s="32"/>
      <c r="D31" s="55" t="s">
        <v>39</v>
      </c>
      <c r="E31" s="27" t="s">
        <v>40</v>
      </c>
      <c r="F31" s="86">
        <f>ROUND((SUM(BE131:BE242)),  2)</f>
        <v>0</v>
      </c>
      <c r="I31" s="87">
        <v>0.21</v>
      </c>
      <c r="J31" s="86">
        <f>ROUND(((SUM(BE131:BE242))*I31),  2)</f>
        <v>0</v>
      </c>
      <c r="L31" s="32"/>
    </row>
    <row r="32" spans="2:12" s="1" customFormat="1" ht="14.4" customHeight="1">
      <c r="B32" s="32"/>
      <c r="E32" s="27" t="s">
        <v>41</v>
      </c>
      <c r="F32" s="86">
        <f>ROUND((SUM(BF131:BF242)),  2)</f>
        <v>0</v>
      </c>
      <c r="I32" s="87">
        <v>0.12</v>
      </c>
      <c r="J32" s="86">
        <f>ROUND(((SUM(BF131:BF242))*I32),  2)</f>
        <v>0</v>
      </c>
      <c r="L32" s="32"/>
    </row>
    <row r="33" spans="2:12" s="1" customFormat="1" ht="14.4" hidden="1" customHeight="1">
      <c r="B33" s="32"/>
      <c r="E33" s="27" t="s">
        <v>42</v>
      </c>
      <c r="F33" s="86">
        <f>ROUND((SUM(BG131:BG242)),  2)</f>
        <v>0</v>
      </c>
      <c r="I33" s="87">
        <v>0.21</v>
      </c>
      <c r="J33" s="86">
        <f>0</f>
        <v>0</v>
      </c>
      <c r="L33" s="32"/>
    </row>
    <row r="34" spans="2:12" s="1" customFormat="1" ht="14.4" hidden="1" customHeight="1">
      <c r="B34" s="32"/>
      <c r="E34" s="27" t="s">
        <v>43</v>
      </c>
      <c r="F34" s="86">
        <f>ROUND((SUM(BH131:BH242)),  2)</f>
        <v>0</v>
      </c>
      <c r="I34" s="87">
        <v>0.12</v>
      </c>
      <c r="J34" s="86">
        <f>0</f>
        <v>0</v>
      </c>
      <c r="L34" s="32"/>
    </row>
    <row r="35" spans="2:12" s="1" customFormat="1" ht="14.4" hidden="1" customHeight="1">
      <c r="B35" s="32"/>
      <c r="E35" s="27" t="s">
        <v>44</v>
      </c>
      <c r="F35" s="86">
        <f>ROUND((SUM(BI131:BI242)),  2)</f>
        <v>0</v>
      </c>
      <c r="I35" s="87">
        <v>0</v>
      </c>
      <c r="J35" s="86">
        <f>0</f>
        <v>0</v>
      </c>
      <c r="L35" s="32"/>
    </row>
    <row r="36" spans="2:12" s="1" customFormat="1" ht="6.95" customHeight="1">
      <c r="B36" s="32"/>
      <c r="L36" s="32"/>
    </row>
    <row r="37" spans="2:12" s="1" customFormat="1" ht="25.5" customHeight="1">
      <c r="B37" s="32"/>
      <c r="C37" s="88"/>
      <c r="D37" s="89" t="s">
        <v>45</v>
      </c>
      <c r="E37" s="57"/>
      <c r="F37" s="57"/>
      <c r="G37" s="90" t="s">
        <v>46</v>
      </c>
      <c r="H37" s="91" t="s">
        <v>47</v>
      </c>
      <c r="I37" s="57"/>
      <c r="J37" s="92">
        <f>SUM(J28:J35)</f>
        <v>0</v>
      </c>
      <c r="K37" s="93"/>
      <c r="L37" s="32"/>
    </row>
    <row r="38" spans="2:12" s="1" customFormat="1" ht="14.4" customHeight="1">
      <c r="B38" s="32"/>
      <c r="L38" s="32"/>
    </row>
    <row r="39" spans="2:12" ht="14.4" customHeight="1">
      <c r="B39" s="20"/>
      <c r="L39" s="20"/>
    </row>
    <row r="40" spans="2:12" ht="14.4" customHeight="1">
      <c r="B40" s="20"/>
      <c r="L40" s="20"/>
    </row>
    <row r="41" spans="2:12" ht="14.4" customHeight="1">
      <c r="B41" s="20"/>
      <c r="L41" s="20"/>
    </row>
    <row r="42" spans="2:12" ht="14.4" customHeight="1">
      <c r="B42" s="20"/>
      <c r="L42" s="20"/>
    </row>
    <row r="43" spans="2:12" ht="14.4" customHeight="1">
      <c r="B43" s="20"/>
      <c r="L43" s="20"/>
    </row>
    <row r="44" spans="2:12" ht="14.4" customHeight="1">
      <c r="B44" s="20"/>
      <c r="L44" s="20"/>
    </row>
    <row r="45" spans="2:12" ht="14.4" customHeight="1">
      <c r="B45" s="20"/>
      <c r="L45" s="20"/>
    </row>
    <row r="46" spans="2:12" ht="14.4" customHeight="1">
      <c r="B46" s="20"/>
      <c r="L46" s="20"/>
    </row>
    <row r="47" spans="2:12" ht="14.4" customHeight="1">
      <c r="B47" s="20"/>
      <c r="L47" s="20"/>
    </row>
    <row r="48" spans="2:12" ht="14.4" customHeight="1">
      <c r="B48" s="20"/>
      <c r="L48" s="20"/>
    </row>
    <row r="49" spans="2:12" ht="14.4" customHeight="1">
      <c r="B49" s="20"/>
      <c r="L49" s="20"/>
    </row>
    <row r="50" spans="2:12" s="1" customFormat="1" ht="14.4" customHeight="1">
      <c r="B50" s="32"/>
      <c r="D50" s="41" t="s">
        <v>48</v>
      </c>
      <c r="E50" s="42"/>
      <c r="F50" s="42"/>
      <c r="G50" s="41" t="s">
        <v>49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">
      <c r="B61" s="32"/>
      <c r="D61" s="43" t="s">
        <v>50</v>
      </c>
      <c r="E61" s="34"/>
      <c r="F61" s="94" t="s">
        <v>51</v>
      </c>
      <c r="G61" s="43" t="s">
        <v>50</v>
      </c>
      <c r="H61" s="34"/>
      <c r="I61" s="34"/>
      <c r="J61" s="9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">
      <c r="B65" s="32"/>
      <c r="D65" s="41" t="s">
        <v>52</v>
      </c>
      <c r="E65" s="42"/>
      <c r="F65" s="42"/>
      <c r="G65" s="41" t="s">
        <v>53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">
      <c r="B76" s="32"/>
      <c r="D76" s="43" t="s">
        <v>50</v>
      </c>
      <c r="E76" s="34"/>
      <c r="F76" s="94" t="s">
        <v>51</v>
      </c>
      <c r="G76" s="43" t="s">
        <v>50</v>
      </c>
      <c r="H76" s="34"/>
      <c r="I76" s="34"/>
      <c r="J76" s="95" t="s">
        <v>51</v>
      </c>
      <c r="K76" s="34"/>
      <c r="L76" s="32"/>
    </row>
    <row r="77" spans="2:12" s="1" customFormat="1" ht="14.4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4.95" customHeight="1">
      <c r="B82" s="32"/>
      <c r="C82" s="21" t="s">
        <v>84</v>
      </c>
      <c r="L82" s="32"/>
    </row>
    <row r="83" spans="2:47" s="1" customFormat="1" ht="6.95" customHeight="1">
      <c r="B83" s="32"/>
      <c r="L83" s="32"/>
    </row>
    <row r="84" spans="2:47" s="1" customFormat="1" ht="11.95" customHeight="1">
      <c r="B84" s="32"/>
      <c r="C84" s="27" t="s">
        <v>16</v>
      </c>
      <c r="L84" s="32"/>
    </row>
    <row r="85" spans="2:47" s="1" customFormat="1" ht="16.600000000000001" customHeight="1">
      <c r="B85" s="32"/>
      <c r="E85" s="194" t="str">
        <f>E7</f>
        <v>Rekonstrukce střechy schodiště D2</v>
      </c>
      <c r="F85" s="226"/>
      <c r="G85" s="226"/>
      <c r="H85" s="226"/>
      <c r="L85" s="32"/>
    </row>
    <row r="86" spans="2:47" s="1" customFormat="1" ht="6.95" customHeight="1">
      <c r="B86" s="32"/>
      <c r="L86" s="32"/>
    </row>
    <row r="87" spans="2:47" s="1" customFormat="1" ht="11.95" customHeight="1">
      <c r="B87" s="32"/>
      <c r="C87" s="27" t="s">
        <v>20</v>
      </c>
      <c r="F87" s="25" t="str">
        <f>F10</f>
        <v>areál úpravny vody Želivka</v>
      </c>
      <c r="I87" s="27" t="s">
        <v>22</v>
      </c>
      <c r="J87" s="52" t="str">
        <f>IF(J10="","",J10)</f>
        <v>17. 3. 2025</v>
      </c>
      <c r="L87" s="32"/>
    </row>
    <row r="88" spans="2:47" s="1" customFormat="1" ht="6.95" customHeight="1">
      <c r="B88" s="32"/>
      <c r="L88" s="32"/>
    </row>
    <row r="89" spans="2:47" s="1" customFormat="1" ht="15.3" customHeight="1">
      <c r="B89" s="32"/>
      <c r="C89" s="27" t="s">
        <v>24</v>
      </c>
      <c r="F89" s="25" t="str">
        <f>E13</f>
        <v>VODA Želivka a.s.</v>
      </c>
      <c r="I89" s="27" t="s">
        <v>30</v>
      </c>
      <c r="J89" s="30" t="str">
        <f>E19</f>
        <v>Ing. Robert Jakoubek</v>
      </c>
      <c r="L89" s="32"/>
    </row>
    <row r="90" spans="2:47" s="1" customFormat="1" ht="15.3" customHeight="1">
      <c r="B90" s="32"/>
      <c r="C90" s="27" t="s">
        <v>28</v>
      </c>
      <c r="F90" s="25" t="str">
        <f>IF(E16="","",E16)</f>
        <v>Vyplň údaj</v>
      </c>
      <c r="I90" s="27" t="s">
        <v>32</v>
      </c>
      <c r="J90" s="30" t="str">
        <f>E22</f>
        <v xml:space="preserve"> </v>
      </c>
      <c r="L90" s="32"/>
    </row>
    <row r="91" spans="2:47" s="1" customFormat="1" ht="10.4" customHeight="1">
      <c r="B91" s="32"/>
      <c r="L91" s="32"/>
    </row>
    <row r="92" spans="2:47" s="1" customFormat="1" ht="29.25" customHeight="1">
      <c r="B92" s="32"/>
      <c r="C92" s="96" t="s">
        <v>85</v>
      </c>
      <c r="D92" s="88"/>
      <c r="E92" s="88"/>
      <c r="F92" s="88"/>
      <c r="G92" s="88"/>
      <c r="H92" s="88"/>
      <c r="I92" s="88"/>
      <c r="J92" s="97" t="s">
        <v>86</v>
      </c>
      <c r="K92" s="88"/>
      <c r="L92" s="32"/>
    </row>
    <row r="93" spans="2:47" s="1" customFormat="1" ht="10.4" customHeight="1">
      <c r="B93" s="32"/>
      <c r="L93" s="32"/>
    </row>
    <row r="94" spans="2:47" s="1" customFormat="1" ht="22.75" customHeight="1">
      <c r="B94" s="32"/>
      <c r="C94" s="98" t="s">
        <v>87</v>
      </c>
      <c r="J94" s="66">
        <f>J131</f>
        <v>0</v>
      </c>
      <c r="L94" s="32"/>
      <c r="AU94" s="17" t="s">
        <v>88</v>
      </c>
    </row>
    <row r="95" spans="2:47" s="8" customFormat="1" ht="24.95" customHeight="1">
      <c r="B95" s="99"/>
      <c r="D95" s="100" t="s">
        <v>89</v>
      </c>
      <c r="E95" s="101"/>
      <c r="F95" s="101"/>
      <c r="G95" s="101"/>
      <c r="H95" s="101"/>
      <c r="I95" s="101"/>
      <c r="J95" s="102">
        <f>J132</f>
        <v>0</v>
      </c>
      <c r="L95" s="99"/>
    </row>
    <row r="96" spans="2:47" s="9" customFormat="1" ht="19.899999999999999" customHeight="1">
      <c r="B96" s="103"/>
      <c r="D96" s="104" t="s">
        <v>90</v>
      </c>
      <c r="E96" s="105"/>
      <c r="F96" s="105"/>
      <c r="G96" s="105"/>
      <c r="H96" s="105"/>
      <c r="I96" s="105"/>
      <c r="J96" s="106">
        <f>J133</f>
        <v>0</v>
      </c>
      <c r="L96" s="103"/>
    </row>
    <row r="97" spans="2:12" s="9" customFormat="1" ht="19.899999999999999" customHeight="1">
      <c r="B97" s="103"/>
      <c r="D97" s="104" t="s">
        <v>91</v>
      </c>
      <c r="E97" s="105"/>
      <c r="F97" s="105"/>
      <c r="G97" s="105"/>
      <c r="H97" s="105"/>
      <c r="I97" s="105"/>
      <c r="J97" s="106">
        <f>J153</f>
        <v>0</v>
      </c>
      <c r="L97" s="103"/>
    </row>
    <row r="98" spans="2:12" s="9" customFormat="1" ht="19.899999999999999" customHeight="1">
      <c r="B98" s="103"/>
      <c r="D98" s="104" t="s">
        <v>92</v>
      </c>
      <c r="E98" s="105"/>
      <c r="F98" s="105"/>
      <c r="G98" s="105"/>
      <c r="H98" s="105"/>
      <c r="I98" s="105"/>
      <c r="J98" s="106">
        <f>J156</f>
        <v>0</v>
      </c>
      <c r="L98" s="103"/>
    </row>
    <row r="99" spans="2:12" s="9" customFormat="1" ht="19.899999999999999" customHeight="1">
      <c r="B99" s="103"/>
      <c r="D99" s="104" t="s">
        <v>93</v>
      </c>
      <c r="E99" s="105"/>
      <c r="F99" s="105"/>
      <c r="G99" s="105"/>
      <c r="H99" s="105"/>
      <c r="I99" s="105"/>
      <c r="J99" s="106">
        <f>J165</f>
        <v>0</v>
      </c>
      <c r="L99" s="103"/>
    </row>
    <row r="100" spans="2:12" s="9" customFormat="1" ht="19.899999999999999" customHeight="1">
      <c r="B100" s="103"/>
      <c r="D100" s="104" t="s">
        <v>94</v>
      </c>
      <c r="E100" s="105"/>
      <c r="F100" s="105"/>
      <c r="G100" s="105"/>
      <c r="H100" s="105"/>
      <c r="I100" s="105"/>
      <c r="J100" s="106">
        <f>J171</f>
        <v>0</v>
      </c>
      <c r="L100" s="103"/>
    </row>
    <row r="101" spans="2:12" s="8" customFormat="1" ht="24.95" customHeight="1">
      <c r="B101" s="99"/>
      <c r="D101" s="100" t="s">
        <v>95</v>
      </c>
      <c r="E101" s="101"/>
      <c r="F101" s="101"/>
      <c r="G101" s="101"/>
      <c r="H101" s="101"/>
      <c r="I101" s="101"/>
      <c r="J101" s="102">
        <f>J173</f>
        <v>0</v>
      </c>
      <c r="L101" s="99"/>
    </row>
    <row r="102" spans="2:12" s="9" customFormat="1" ht="19.899999999999999" customHeight="1">
      <c r="B102" s="103"/>
      <c r="D102" s="104" t="s">
        <v>96</v>
      </c>
      <c r="E102" s="105"/>
      <c r="F102" s="105"/>
      <c r="G102" s="105"/>
      <c r="H102" s="105"/>
      <c r="I102" s="105"/>
      <c r="J102" s="106">
        <f>J174</f>
        <v>0</v>
      </c>
      <c r="L102" s="103"/>
    </row>
    <row r="103" spans="2:12" s="9" customFormat="1" ht="19.899999999999999" customHeight="1">
      <c r="B103" s="103"/>
      <c r="D103" s="104" t="s">
        <v>97</v>
      </c>
      <c r="E103" s="105"/>
      <c r="F103" s="105"/>
      <c r="G103" s="105"/>
      <c r="H103" s="105"/>
      <c r="I103" s="105"/>
      <c r="J103" s="106">
        <f>J200</f>
        <v>0</v>
      </c>
      <c r="L103" s="103"/>
    </row>
    <row r="104" spans="2:12" s="9" customFormat="1" ht="19.899999999999999" customHeight="1">
      <c r="B104" s="103"/>
      <c r="D104" s="104" t="s">
        <v>98</v>
      </c>
      <c r="E104" s="105"/>
      <c r="F104" s="105"/>
      <c r="G104" s="105"/>
      <c r="H104" s="105"/>
      <c r="I104" s="105"/>
      <c r="J104" s="106">
        <f>J207</f>
        <v>0</v>
      </c>
      <c r="L104" s="103"/>
    </row>
    <row r="105" spans="2:12" s="9" customFormat="1" ht="19.899999999999999" customHeight="1">
      <c r="B105" s="103"/>
      <c r="D105" s="104" t="s">
        <v>99</v>
      </c>
      <c r="E105" s="105"/>
      <c r="F105" s="105"/>
      <c r="G105" s="105"/>
      <c r="H105" s="105"/>
      <c r="I105" s="105"/>
      <c r="J105" s="106">
        <f>J210</f>
        <v>0</v>
      </c>
      <c r="L105" s="103"/>
    </row>
    <row r="106" spans="2:12" s="9" customFormat="1" ht="19.899999999999999" customHeight="1">
      <c r="B106" s="103"/>
      <c r="D106" s="104" t="s">
        <v>100</v>
      </c>
      <c r="E106" s="105"/>
      <c r="F106" s="105"/>
      <c r="G106" s="105"/>
      <c r="H106" s="105"/>
      <c r="I106" s="105"/>
      <c r="J106" s="106">
        <f>J218</f>
        <v>0</v>
      </c>
      <c r="L106" s="103"/>
    </row>
    <row r="107" spans="2:12" s="8" customFormat="1" ht="24.95" customHeight="1">
      <c r="B107" s="99"/>
      <c r="D107" s="100" t="s">
        <v>101</v>
      </c>
      <c r="E107" s="101"/>
      <c r="F107" s="101"/>
      <c r="G107" s="101"/>
      <c r="H107" s="101"/>
      <c r="I107" s="101"/>
      <c r="J107" s="102">
        <f>J229</f>
        <v>0</v>
      </c>
      <c r="L107" s="99"/>
    </row>
    <row r="108" spans="2:12" s="9" customFormat="1" ht="19.899999999999999" customHeight="1">
      <c r="B108" s="103"/>
      <c r="D108" s="104" t="s">
        <v>102</v>
      </c>
      <c r="E108" s="105"/>
      <c r="F108" s="105"/>
      <c r="G108" s="105"/>
      <c r="H108" s="105"/>
      <c r="I108" s="105"/>
      <c r="J108" s="106">
        <f>J230</f>
        <v>0</v>
      </c>
      <c r="L108" s="103"/>
    </row>
    <row r="109" spans="2:12" s="9" customFormat="1" ht="19.899999999999999" customHeight="1">
      <c r="B109" s="103"/>
      <c r="D109" s="104" t="s">
        <v>103</v>
      </c>
      <c r="E109" s="105"/>
      <c r="F109" s="105"/>
      <c r="G109" s="105"/>
      <c r="H109" s="105"/>
      <c r="I109" s="105"/>
      <c r="J109" s="106">
        <f>J232</f>
        <v>0</v>
      </c>
      <c r="L109" s="103"/>
    </row>
    <row r="110" spans="2:12" s="9" customFormat="1" ht="19.899999999999999" customHeight="1">
      <c r="B110" s="103"/>
      <c r="D110" s="104" t="s">
        <v>104</v>
      </c>
      <c r="E110" s="105"/>
      <c r="F110" s="105"/>
      <c r="G110" s="105"/>
      <c r="H110" s="105"/>
      <c r="I110" s="105"/>
      <c r="J110" s="106">
        <f>J234</f>
        <v>0</v>
      </c>
      <c r="L110" s="103"/>
    </row>
    <row r="111" spans="2:12" s="9" customFormat="1" ht="19.899999999999999" customHeight="1">
      <c r="B111" s="103"/>
      <c r="D111" s="104" t="s">
        <v>105</v>
      </c>
      <c r="E111" s="105"/>
      <c r="F111" s="105"/>
      <c r="G111" s="105"/>
      <c r="H111" s="105"/>
      <c r="I111" s="105"/>
      <c r="J111" s="106">
        <f>J237</f>
        <v>0</v>
      </c>
      <c r="L111" s="103"/>
    </row>
    <row r="112" spans="2:12" s="9" customFormat="1" ht="19.899999999999999" customHeight="1">
      <c r="B112" s="103"/>
      <c r="D112" s="104" t="s">
        <v>106</v>
      </c>
      <c r="E112" s="105"/>
      <c r="F112" s="105"/>
      <c r="G112" s="105"/>
      <c r="H112" s="105"/>
      <c r="I112" s="105"/>
      <c r="J112" s="106">
        <f>J239</f>
        <v>0</v>
      </c>
      <c r="L112" s="103"/>
    </row>
    <row r="113" spans="2:12" s="9" customFormat="1" ht="19.899999999999999" customHeight="1">
      <c r="B113" s="103"/>
      <c r="D113" s="104" t="s">
        <v>107</v>
      </c>
      <c r="E113" s="105"/>
      <c r="F113" s="105"/>
      <c r="G113" s="105"/>
      <c r="H113" s="105"/>
      <c r="I113" s="105"/>
      <c r="J113" s="106">
        <f>J241</f>
        <v>0</v>
      </c>
      <c r="L113" s="103"/>
    </row>
    <row r="114" spans="2:12" s="1" customFormat="1" ht="21.9" customHeight="1">
      <c r="B114" s="32"/>
      <c r="L114" s="32"/>
    </row>
    <row r="115" spans="2:12" s="1" customFormat="1" ht="6.95" customHeight="1">
      <c r="B115" s="44"/>
      <c r="C115" s="45"/>
      <c r="D115" s="45"/>
      <c r="E115" s="45"/>
      <c r="F115" s="45"/>
      <c r="G115" s="45"/>
      <c r="H115" s="45"/>
      <c r="I115" s="45"/>
      <c r="J115" s="45"/>
      <c r="K115" s="45"/>
      <c r="L115" s="32"/>
    </row>
    <row r="119" spans="2:12" s="1" customFormat="1" ht="6.95" customHeight="1">
      <c r="B119" s="46"/>
      <c r="C119" s="47"/>
      <c r="D119" s="47"/>
      <c r="E119" s="47"/>
      <c r="F119" s="47"/>
      <c r="G119" s="47"/>
      <c r="H119" s="47"/>
      <c r="I119" s="47"/>
      <c r="J119" s="47"/>
      <c r="K119" s="47"/>
      <c r="L119" s="32"/>
    </row>
    <row r="120" spans="2:12" s="1" customFormat="1" ht="24.95" customHeight="1">
      <c r="B120" s="32"/>
      <c r="C120" s="21" t="s">
        <v>108</v>
      </c>
      <c r="L120" s="32"/>
    </row>
    <row r="121" spans="2:12" s="1" customFormat="1" ht="6.95" customHeight="1">
      <c r="B121" s="32"/>
      <c r="L121" s="32"/>
    </row>
    <row r="122" spans="2:12" s="1" customFormat="1" ht="11.95" customHeight="1">
      <c r="B122" s="32"/>
      <c r="C122" s="27" t="s">
        <v>16</v>
      </c>
      <c r="L122" s="32"/>
    </row>
    <row r="123" spans="2:12" s="1" customFormat="1" ht="16.600000000000001" customHeight="1">
      <c r="B123" s="32"/>
      <c r="E123" s="194" t="str">
        <f>E7</f>
        <v>Rekonstrukce střechy schodiště D2</v>
      </c>
      <c r="F123" s="226"/>
      <c r="G123" s="226"/>
      <c r="H123" s="226"/>
      <c r="L123" s="32"/>
    </row>
    <row r="124" spans="2:12" s="1" customFormat="1" ht="6.95" customHeight="1">
      <c r="B124" s="32"/>
      <c r="L124" s="32"/>
    </row>
    <row r="125" spans="2:12" s="1" customFormat="1" ht="11.95" customHeight="1">
      <c r="B125" s="32"/>
      <c r="C125" s="27" t="s">
        <v>20</v>
      </c>
      <c r="F125" s="25" t="str">
        <f>F10</f>
        <v>areál úpravny vody Želivka</v>
      </c>
      <c r="I125" s="27" t="s">
        <v>22</v>
      </c>
      <c r="J125" s="52" t="str">
        <f>IF(J10="","",J10)</f>
        <v>17. 3. 2025</v>
      </c>
      <c r="L125" s="32"/>
    </row>
    <row r="126" spans="2:12" s="1" customFormat="1" ht="6.95" customHeight="1">
      <c r="B126" s="32"/>
      <c r="L126" s="32"/>
    </row>
    <row r="127" spans="2:12" s="1" customFormat="1" ht="15.3" customHeight="1">
      <c r="B127" s="32"/>
      <c r="C127" s="27" t="s">
        <v>24</v>
      </c>
      <c r="F127" s="25" t="str">
        <f>E13</f>
        <v>VODA Želivka a.s.</v>
      </c>
      <c r="I127" s="27" t="s">
        <v>30</v>
      </c>
      <c r="J127" s="30" t="str">
        <f>E19</f>
        <v>Ing. Robert Jakoubek</v>
      </c>
      <c r="L127" s="32"/>
    </row>
    <row r="128" spans="2:12" s="1" customFormat="1" ht="15.3" customHeight="1">
      <c r="B128" s="32"/>
      <c r="C128" s="27" t="s">
        <v>28</v>
      </c>
      <c r="F128" s="25" t="str">
        <f>IF(E16="","",E16)</f>
        <v>Vyplň údaj</v>
      </c>
      <c r="I128" s="27" t="s">
        <v>32</v>
      </c>
      <c r="J128" s="30" t="str">
        <f>E22</f>
        <v xml:space="preserve"> </v>
      </c>
      <c r="L128" s="32"/>
    </row>
    <row r="129" spans="2:65" s="1" customFormat="1" ht="10.4" customHeight="1">
      <c r="B129" s="32"/>
      <c r="L129" s="32"/>
    </row>
    <row r="130" spans="2:65" s="10" customFormat="1" ht="29.25" customHeight="1">
      <c r="B130" s="107"/>
      <c r="C130" s="108" t="s">
        <v>109</v>
      </c>
      <c r="D130" s="109" t="s">
        <v>60</v>
      </c>
      <c r="E130" s="109" t="s">
        <v>56</v>
      </c>
      <c r="F130" s="109" t="s">
        <v>57</v>
      </c>
      <c r="G130" s="109" t="s">
        <v>110</v>
      </c>
      <c r="H130" s="109" t="s">
        <v>111</v>
      </c>
      <c r="I130" s="109" t="s">
        <v>112</v>
      </c>
      <c r="J130" s="109" t="s">
        <v>86</v>
      </c>
      <c r="K130" s="110" t="s">
        <v>113</v>
      </c>
      <c r="L130" s="107"/>
      <c r="M130" s="59" t="s">
        <v>1</v>
      </c>
      <c r="N130" s="60" t="s">
        <v>39</v>
      </c>
      <c r="O130" s="60" t="s">
        <v>114</v>
      </c>
      <c r="P130" s="60" t="s">
        <v>115</v>
      </c>
      <c r="Q130" s="60" t="s">
        <v>116</v>
      </c>
      <c r="R130" s="60" t="s">
        <v>117</v>
      </c>
      <c r="S130" s="60" t="s">
        <v>118</v>
      </c>
      <c r="T130" s="61" t="s">
        <v>119</v>
      </c>
    </row>
    <row r="131" spans="2:65" s="1" customFormat="1" ht="22.75" customHeight="1">
      <c r="B131" s="32"/>
      <c r="C131" s="64" t="s">
        <v>120</v>
      </c>
      <c r="J131" s="111">
        <f>BK131</f>
        <v>0</v>
      </c>
      <c r="L131" s="32"/>
      <c r="M131" s="62"/>
      <c r="N131" s="53"/>
      <c r="O131" s="53"/>
      <c r="P131" s="112">
        <f>P132+P173+P229</f>
        <v>0</v>
      </c>
      <c r="Q131" s="53"/>
      <c r="R131" s="112">
        <f>R132+R173+R229</f>
        <v>6.1010106799999999</v>
      </c>
      <c r="S131" s="53"/>
      <c r="T131" s="113">
        <f>T132+T173+T229</f>
        <v>1.4129689999999999</v>
      </c>
      <c r="AT131" s="17" t="s">
        <v>74</v>
      </c>
      <c r="AU131" s="17" t="s">
        <v>88</v>
      </c>
      <c r="BK131" s="114">
        <f>BK132+BK173+BK229</f>
        <v>0</v>
      </c>
    </row>
    <row r="132" spans="2:65" s="11" customFormat="1" ht="25.95" customHeight="1">
      <c r="B132" s="115"/>
      <c r="D132" s="116" t="s">
        <v>74</v>
      </c>
      <c r="E132" s="117" t="s">
        <v>121</v>
      </c>
      <c r="F132" s="117" t="s">
        <v>122</v>
      </c>
      <c r="I132" s="118"/>
      <c r="J132" s="119">
        <f>BK132</f>
        <v>0</v>
      </c>
      <c r="L132" s="115"/>
      <c r="M132" s="120"/>
      <c r="P132" s="121">
        <f>P133+P153+P156+P165+P171</f>
        <v>0</v>
      </c>
      <c r="R132" s="121">
        <f>R133+R153+R156+R165+R171</f>
        <v>5.0538340799999997</v>
      </c>
      <c r="T132" s="122">
        <f>T133+T153+T156+T165+T171</f>
        <v>0.51090000000000002</v>
      </c>
      <c r="AR132" s="116" t="s">
        <v>80</v>
      </c>
      <c r="AT132" s="123" t="s">
        <v>74</v>
      </c>
      <c r="AU132" s="123" t="s">
        <v>75</v>
      </c>
      <c r="AY132" s="116" t="s">
        <v>123</v>
      </c>
      <c r="BK132" s="124">
        <f>BK133+BK153+BK156+BK165+BK171</f>
        <v>0</v>
      </c>
    </row>
    <row r="133" spans="2:65" s="11" customFormat="1" ht="22.75" customHeight="1">
      <c r="B133" s="115"/>
      <c r="D133" s="116" t="s">
        <v>74</v>
      </c>
      <c r="E133" s="125" t="s">
        <v>124</v>
      </c>
      <c r="F133" s="125" t="s">
        <v>125</v>
      </c>
      <c r="I133" s="118"/>
      <c r="J133" s="126">
        <f>BK133</f>
        <v>0</v>
      </c>
      <c r="L133" s="115"/>
      <c r="M133" s="120"/>
      <c r="P133" s="121">
        <f>SUM(P134:P152)</f>
        <v>0</v>
      </c>
      <c r="R133" s="121">
        <f>SUM(R134:R152)</f>
        <v>5.0520310799999999</v>
      </c>
      <c r="T133" s="122">
        <f>SUM(T134:T152)</f>
        <v>0</v>
      </c>
      <c r="AR133" s="116" t="s">
        <v>80</v>
      </c>
      <c r="AT133" s="123" t="s">
        <v>74</v>
      </c>
      <c r="AU133" s="123" t="s">
        <v>80</v>
      </c>
      <c r="AY133" s="116" t="s">
        <v>123</v>
      </c>
      <c r="BK133" s="124">
        <f>SUM(BK134:BK152)</f>
        <v>0</v>
      </c>
    </row>
    <row r="134" spans="2:65" s="1" customFormat="1" ht="16.600000000000001" customHeight="1">
      <c r="B134" s="127"/>
      <c r="C134" s="128" t="s">
        <v>80</v>
      </c>
      <c r="D134" s="128" t="s">
        <v>126</v>
      </c>
      <c r="E134" s="129" t="s">
        <v>127</v>
      </c>
      <c r="F134" s="130" t="s">
        <v>128</v>
      </c>
      <c r="G134" s="131" t="s">
        <v>129</v>
      </c>
      <c r="H134" s="132">
        <v>1.887</v>
      </c>
      <c r="I134" s="133"/>
      <c r="J134" s="134">
        <f>ROUND(I134*H134,2)</f>
        <v>0</v>
      </c>
      <c r="K134" s="130" t="s">
        <v>130</v>
      </c>
      <c r="L134" s="32"/>
      <c r="M134" s="135" t="s">
        <v>1</v>
      </c>
      <c r="N134" s="136" t="s">
        <v>40</v>
      </c>
      <c r="P134" s="137">
        <f>O134*H134</f>
        <v>0</v>
      </c>
      <c r="Q134" s="137">
        <v>2.5019800000000001</v>
      </c>
      <c r="R134" s="137">
        <f>Q134*H134</f>
        <v>4.7212362600000004</v>
      </c>
      <c r="S134" s="137">
        <v>0</v>
      </c>
      <c r="T134" s="138">
        <f>S134*H134</f>
        <v>0</v>
      </c>
      <c r="AR134" s="139" t="s">
        <v>124</v>
      </c>
      <c r="AT134" s="139" t="s">
        <v>126</v>
      </c>
      <c r="AU134" s="139" t="s">
        <v>82</v>
      </c>
      <c r="AY134" s="17" t="s">
        <v>123</v>
      </c>
      <c r="BE134" s="140">
        <f>IF(N134="základní",J134,0)</f>
        <v>0</v>
      </c>
      <c r="BF134" s="140">
        <f>IF(N134="snížená",J134,0)</f>
        <v>0</v>
      </c>
      <c r="BG134" s="140">
        <f>IF(N134="zákl. přenesená",J134,0)</f>
        <v>0</v>
      </c>
      <c r="BH134" s="140">
        <f>IF(N134="sníž. přenesená",J134,0)</f>
        <v>0</v>
      </c>
      <c r="BI134" s="140">
        <f>IF(N134="nulová",J134,0)</f>
        <v>0</v>
      </c>
      <c r="BJ134" s="17" t="s">
        <v>80</v>
      </c>
      <c r="BK134" s="140">
        <f>ROUND(I134*H134,2)</f>
        <v>0</v>
      </c>
      <c r="BL134" s="17" t="s">
        <v>124</v>
      </c>
      <c r="BM134" s="139" t="s">
        <v>131</v>
      </c>
    </row>
    <row r="135" spans="2:65" s="12" customFormat="1">
      <c r="B135" s="141"/>
      <c r="D135" s="142" t="s">
        <v>132</v>
      </c>
      <c r="E135" s="143" t="s">
        <v>1</v>
      </c>
      <c r="F135" s="144" t="s">
        <v>133</v>
      </c>
      <c r="H135" s="143" t="s">
        <v>1</v>
      </c>
      <c r="I135" s="145"/>
      <c r="L135" s="141"/>
      <c r="M135" s="146"/>
      <c r="T135" s="147"/>
      <c r="AT135" s="143" t="s">
        <v>132</v>
      </c>
      <c r="AU135" s="143" t="s">
        <v>82</v>
      </c>
      <c r="AV135" s="12" t="s">
        <v>80</v>
      </c>
      <c r="AW135" s="12" t="s">
        <v>31</v>
      </c>
      <c r="AX135" s="12" t="s">
        <v>75</v>
      </c>
      <c r="AY135" s="143" t="s">
        <v>123</v>
      </c>
    </row>
    <row r="136" spans="2:65" s="13" customFormat="1">
      <c r="B136" s="148"/>
      <c r="D136" s="142" t="s">
        <v>132</v>
      </c>
      <c r="E136" s="149" t="s">
        <v>1</v>
      </c>
      <c r="F136" s="150" t="s">
        <v>134</v>
      </c>
      <c r="H136" s="151">
        <v>1.252</v>
      </c>
      <c r="I136" s="152"/>
      <c r="L136" s="148"/>
      <c r="M136" s="153"/>
      <c r="T136" s="154"/>
      <c r="AT136" s="149" t="s">
        <v>132</v>
      </c>
      <c r="AU136" s="149" t="s">
        <v>82</v>
      </c>
      <c r="AV136" s="13" t="s">
        <v>82</v>
      </c>
      <c r="AW136" s="13" t="s">
        <v>31</v>
      </c>
      <c r="AX136" s="13" t="s">
        <v>75</v>
      </c>
      <c r="AY136" s="149" t="s">
        <v>123</v>
      </c>
    </row>
    <row r="137" spans="2:65" s="13" customFormat="1">
      <c r="B137" s="148"/>
      <c r="D137" s="142" t="s">
        <v>132</v>
      </c>
      <c r="E137" s="149" t="s">
        <v>1</v>
      </c>
      <c r="F137" s="150" t="s">
        <v>135</v>
      </c>
      <c r="H137" s="151">
        <v>0.39100000000000001</v>
      </c>
      <c r="I137" s="152"/>
      <c r="L137" s="148"/>
      <c r="M137" s="153"/>
      <c r="T137" s="154"/>
      <c r="AT137" s="149" t="s">
        <v>132</v>
      </c>
      <c r="AU137" s="149" t="s">
        <v>82</v>
      </c>
      <c r="AV137" s="13" t="s">
        <v>82</v>
      </c>
      <c r="AW137" s="13" t="s">
        <v>31</v>
      </c>
      <c r="AX137" s="13" t="s">
        <v>75</v>
      </c>
      <c r="AY137" s="149" t="s">
        <v>123</v>
      </c>
    </row>
    <row r="138" spans="2:65" s="14" customFormat="1">
      <c r="B138" s="155"/>
      <c r="D138" s="142" t="s">
        <v>132</v>
      </c>
      <c r="E138" s="156" t="s">
        <v>1</v>
      </c>
      <c r="F138" s="157" t="s">
        <v>136</v>
      </c>
      <c r="H138" s="158">
        <v>1.643</v>
      </c>
      <c r="I138" s="159"/>
      <c r="L138" s="155"/>
      <c r="M138" s="160"/>
      <c r="T138" s="161"/>
      <c r="AT138" s="156" t="s">
        <v>132</v>
      </c>
      <c r="AU138" s="156" t="s">
        <v>82</v>
      </c>
      <c r="AV138" s="14" t="s">
        <v>137</v>
      </c>
      <c r="AW138" s="14" t="s">
        <v>31</v>
      </c>
      <c r="AX138" s="14" t="s">
        <v>75</v>
      </c>
      <c r="AY138" s="156" t="s">
        <v>123</v>
      </c>
    </row>
    <row r="139" spans="2:65" s="12" customFormat="1">
      <c r="B139" s="141"/>
      <c r="D139" s="142" t="s">
        <v>132</v>
      </c>
      <c r="E139" s="143" t="s">
        <v>1</v>
      </c>
      <c r="F139" s="144" t="s">
        <v>138</v>
      </c>
      <c r="H139" s="143" t="s">
        <v>1</v>
      </c>
      <c r="I139" s="145"/>
      <c r="L139" s="141"/>
      <c r="M139" s="146"/>
      <c r="T139" s="147"/>
      <c r="AT139" s="143" t="s">
        <v>132</v>
      </c>
      <c r="AU139" s="143" t="s">
        <v>82</v>
      </c>
      <c r="AV139" s="12" t="s">
        <v>80</v>
      </c>
      <c r="AW139" s="12" t="s">
        <v>31</v>
      </c>
      <c r="AX139" s="12" t="s">
        <v>75</v>
      </c>
      <c r="AY139" s="143" t="s">
        <v>123</v>
      </c>
    </row>
    <row r="140" spans="2:65" s="13" customFormat="1">
      <c r="B140" s="148"/>
      <c r="D140" s="142" t="s">
        <v>132</v>
      </c>
      <c r="E140" s="149" t="s">
        <v>1</v>
      </c>
      <c r="F140" s="150" t="s">
        <v>139</v>
      </c>
      <c r="H140" s="151">
        <v>0.124</v>
      </c>
      <c r="I140" s="152"/>
      <c r="L140" s="148"/>
      <c r="M140" s="153"/>
      <c r="T140" s="154"/>
      <c r="AT140" s="149" t="s">
        <v>132</v>
      </c>
      <c r="AU140" s="149" t="s">
        <v>82</v>
      </c>
      <c r="AV140" s="13" t="s">
        <v>82</v>
      </c>
      <c r="AW140" s="13" t="s">
        <v>31</v>
      </c>
      <c r="AX140" s="13" t="s">
        <v>75</v>
      </c>
      <c r="AY140" s="149" t="s">
        <v>123</v>
      </c>
    </row>
    <row r="141" spans="2:65" s="13" customFormat="1">
      <c r="B141" s="148"/>
      <c r="D141" s="142" t="s">
        <v>132</v>
      </c>
      <c r="E141" s="149" t="s">
        <v>1</v>
      </c>
      <c r="F141" s="150" t="s">
        <v>140</v>
      </c>
      <c r="H141" s="151">
        <v>0.12</v>
      </c>
      <c r="I141" s="152"/>
      <c r="L141" s="148"/>
      <c r="M141" s="153"/>
      <c r="T141" s="154"/>
      <c r="AT141" s="149" t="s">
        <v>132</v>
      </c>
      <c r="AU141" s="149" t="s">
        <v>82</v>
      </c>
      <c r="AV141" s="13" t="s">
        <v>82</v>
      </c>
      <c r="AW141" s="13" t="s">
        <v>31</v>
      </c>
      <c r="AX141" s="13" t="s">
        <v>75</v>
      </c>
      <c r="AY141" s="149" t="s">
        <v>123</v>
      </c>
    </row>
    <row r="142" spans="2:65" s="14" customFormat="1">
      <c r="B142" s="155"/>
      <c r="D142" s="142" t="s">
        <v>132</v>
      </c>
      <c r="E142" s="156" t="s">
        <v>1</v>
      </c>
      <c r="F142" s="157" t="s">
        <v>136</v>
      </c>
      <c r="H142" s="158">
        <v>0.24399999999999999</v>
      </c>
      <c r="I142" s="159"/>
      <c r="L142" s="155"/>
      <c r="M142" s="160"/>
      <c r="T142" s="161"/>
      <c r="AT142" s="156" t="s">
        <v>132</v>
      </c>
      <c r="AU142" s="156" t="s">
        <v>82</v>
      </c>
      <c r="AV142" s="14" t="s">
        <v>137</v>
      </c>
      <c r="AW142" s="14" t="s">
        <v>31</v>
      </c>
      <c r="AX142" s="14" t="s">
        <v>75</v>
      </c>
      <c r="AY142" s="156" t="s">
        <v>123</v>
      </c>
    </row>
    <row r="143" spans="2:65" s="15" customFormat="1">
      <c r="B143" s="162"/>
      <c r="D143" s="142" t="s">
        <v>132</v>
      </c>
      <c r="E143" s="163" t="s">
        <v>1</v>
      </c>
      <c r="F143" s="164" t="s">
        <v>141</v>
      </c>
      <c r="H143" s="165">
        <v>1.887</v>
      </c>
      <c r="I143" s="166"/>
      <c r="L143" s="162"/>
      <c r="M143" s="167"/>
      <c r="T143" s="168"/>
      <c r="AT143" s="163" t="s">
        <v>132</v>
      </c>
      <c r="AU143" s="163" t="s">
        <v>82</v>
      </c>
      <c r="AV143" s="15" t="s">
        <v>124</v>
      </c>
      <c r="AW143" s="15" t="s">
        <v>31</v>
      </c>
      <c r="AX143" s="15" t="s">
        <v>80</v>
      </c>
      <c r="AY143" s="163" t="s">
        <v>123</v>
      </c>
    </row>
    <row r="144" spans="2:65" s="1" customFormat="1" ht="16.600000000000001" customHeight="1">
      <c r="B144" s="127"/>
      <c r="C144" s="128" t="s">
        <v>82</v>
      </c>
      <c r="D144" s="128" t="s">
        <v>126</v>
      </c>
      <c r="E144" s="129" t="s">
        <v>142</v>
      </c>
      <c r="F144" s="130" t="s">
        <v>143</v>
      </c>
      <c r="G144" s="131" t="s">
        <v>144</v>
      </c>
      <c r="H144" s="132">
        <v>11.798999999999999</v>
      </c>
      <c r="I144" s="133"/>
      <c r="J144" s="134">
        <f>ROUND(I144*H144,2)</f>
        <v>0</v>
      </c>
      <c r="K144" s="130" t="s">
        <v>130</v>
      </c>
      <c r="L144" s="32"/>
      <c r="M144" s="135" t="s">
        <v>1</v>
      </c>
      <c r="N144" s="136" t="s">
        <v>40</v>
      </c>
      <c r="P144" s="137">
        <f>O144*H144</f>
        <v>0</v>
      </c>
      <c r="Q144" s="137">
        <v>1.1169999999999999E-2</v>
      </c>
      <c r="R144" s="137">
        <f>Q144*H144</f>
        <v>0.13179482999999997</v>
      </c>
      <c r="S144" s="137">
        <v>0</v>
      </c>
      <c r="T144" s="138">
        <f>S144*H144</f>
        <v>0</v>
      </c>
      <c r="AR144" s="139" t="s">
        <v>124</v>
      </c>
      <c r="AT144" s="139" t="s">
        <v>126</v>
      </c>
      <c r="AU144" s="139" t="s">
        <v>82</v>
      </c>
      <c r="AY144" s="17" t="s">
        <v>123</v>
      </c>
      <c r="BE144" s="140">
        <f>IF(N144="základní",J144,0)</f>
        <v>0</v>
      </c>
      <c r="BF144" s="140">
        <f>IF(N144="snížená",J144,0)</f>
        <v>0</v>
      </c>
      <c r="BG144" s="140">
        <f>IF(N144="zákl. přenesená",J144,0)</f>
        <v>0</v>
      </c>
      <c r="BH144" s="140">
        <f>IF(N144="sníž. přenesená",J144,0)</f>
        <v>0</v>
      </c>
      <c r="BI144" s="140">
        <f>IF(N144="nulová",J144,0)</f>
        <v>0</v>
      </c>
      <c r="BJ144" s="17" t="s">
        <v>80</v>
      </c>
      <c r="BK144" s="140">
        <f>ROUND(I144*H144,2)</f>
        <v>0</v>
      </c>
      <c r="BL144" s="17" t="s">
        <v>124</v>
      </c>
      <c r="BM144" s="139" t="s">
        <v>145</v>
      </c>
    </row>
    <row r="145" spans="2:65" s="12" customFormat="1">
      <c r="B145" s="141"/>
      <c r="D145" s="142" t="s">
        <v>132</v>
      </c>
      <c r="E145" s="143" t="s">
        <v>1</v>
      </c>
      <c r="F145" s="144" t="s">
        <v>133</v>
      </c>
      <c r="H145" s="143" t="s">
        <v>1</v>
      </c>
      <c r="I145" s="145"/>
      <c r="L145" s="141"/>
      <c r="M145" s="146"/>
      <c r="T145" s="147"/>
      <c r="AT145" s="143" t="s">
        <v>132</v>
      </c>
      <c r="AU145" s="143" t="s">
        <v>82</v>
      </c>
      <c r="AV145" s="12" t="s">
        <v>80</v>
      </c>
      <c r="AW145" s="12" t="s">
        <v>31</v>
      </c>
      <c r="AX145" s="12" t="s">
        <v>75</v>
      </c>
      <c r="AY145" s="143" t="s">
        <v>123</v>
      </c>
    </row>
    <row r="146" spans="2:65" s="13" customFormat="1">
      <c r="B146" s="148"/>
      <c r="D146" s="142" t="s">
        <v>132</v>
      </c>
      <c r="E146" s="149" t="s">
        <v>1</v>
      </c>
      <c r="F146" s="150" t="s">
        <v>146</v>
      </c>
      <c r="H146" s="151">
        <v>6.4429999999999996</v>
      </c>
      <c r="I146" s="152"/>
      <c r="L146" s="148"/>
      <c r="M146" s="153"/>
      <c r="T146" s="154"/>
      <c r="AT146" s="149" t="s">
        <v>132</v>
      </c>
      <c r="AU146" s="149" t="s">
        <v>82</v>
      </c>
      <c r="AV146" s="13" t="s">
        <v>82</v>
      </c>
      <c r="AW146" s="13" t="s">
        <v>31</v>
      </c>
      <c r="AX146" s="13" t="s">
        <v>75</v>
      </c>
      <c r="AY146" s="149" t="s">
        <v>123</v>
      </c>
    </row>
    <row r="147" spans="2:65" s="13" customFormat="1">
      <c r="B147" s="148"/>
      <c r="D147" s="142" t="s">
        <v>132</v>
      </c>
      <c r="E147" s="149" t="s">
        <v>1</v>
      </c>
      <c r="F147" s="150" t="s">
        <v>147</v>
      </c>
      <c r="H147" s="151">
        <v>5.3559999999999999</v>
      </c>
      <c r="I147" s="152"/>
      <c r="L147" s="148"/>
      <c r="M147" s="153"/>
      <c r="T147" s="154"/>
      <c r="AT147" s="149" t="s">
        <v>132</v>
      </c>
      <c r="AU147" s="149" t="s">
        <v>82</v>
      </c>
      <c r="AV147" s="13" t="s">
        <v>82</v>
      </c>
      <c r="AW147" s="13" t="s">
        <v>31</v>
      </c>
      <c r="AX147" s="13" t="s">
        <v>75</v>
      </c>
      <c r="AY147" s="149" t="s">
        <v>123</v>
      </c>
    </row>
    <row r="148" spans="2:65" s="15" customFormat="1">
      <c r="B148" s="162"/>
      <c r="D148" s="142" t="s">
        <v>132</v>
      </c>
      <c r="E148" s="163" t="s">
        <v>1</v>
      </c>
      <c r="F148" s="164" t="s">
        <v>141</v>
      </c>
      <c r="H148" s="165">
        <v>11.798999999999999</v>
      </c>
      <c r="I148" s="166"/>
      <c r="L148" s="162"/>
      <c r="M148" s="167"/>
      <c r="T148" s="168"/>
      <c r="AT148" s="163" t="s">
        <v>132</v>
      </c>
      <c r="AU148" s="163" t="s">
        <v>82</v>
      </c>
      <c r="AV148" s="15" t="s">
        <v>124</v>
      </c>
      <c r="AW148" s="15" t="s">
        <v>31</v>
      </c>
      <c r="AX148" s="15" t="s">
        <v>80</v>
      </c>
      <c r="AY148" s="163" t="s">
        <v>123</v>
      </c>
    </row>
    <row r="149" spans="2:65" s="1" customFormat="1" ht="16.600000000000001" customHeight="1">
      <c r="B149" s="127"/>
      <c r="C149" s="128" t="s">
        <v>137</v>
      </c>
      <c r="D149" s="128" t="s">
        <v>126</v>
      </c>
      <c r="E149" s="129" t="s">
        <v>148</v>
      </c>
      <c r="F149" s="130" t="s">
        <v>149</v>
      </c>
      <c r="G149" s="131" t="s">
        <v>144</v>
      </c>
      <c r="H149" s="132">
        <v>11.798999999999999</v>
      </c>
      <c r="I149" s="133"/>
      <c r="J149" s="134">
        <f>ROUND(I149*H149,2)</f>
        <v>0</v>
      </c>
      <c r="K149" s="130" t="s">
        <v>130</v>
      </c>
      <c r="L149" s="32"/>
      <c r="M149" s="135" t="s">
        <v>1</v>
      </c>
      <c r="N149" s="136" t="s">
        <v>40</v>
      </c>
      <c r="P149" s="137">
        <f>O149*H149</f>
        <v>0</v>
      </c>
      <c r="Q149" s="137">
        <v>0</v>
      </c>
      <c r="R149" s="137">
        <f>Q149*H149</f>
        <v>0</v>
      </c>
      <c r="S149" s="137">
        <v>0</v>
      </c>
      <c r="T149" s="138">
        <f>S149*H149</f>
        <v>0</v>
      </c>
      <c r="AR149" s="139" t="s">
        <v>124</v>
      </c>
      <c r="AT149" s="139" t="s">
        <v>126</v>
      </c>
      <c r="AU149" s="139" t="s">
        <v>82</v>
      </c>
      <c r="AY149" s="17" t="s">
        <v>123</v>
      </c>
      <c r="BE149" s="140">
        <f>IF(N149="základní",J149,0)</f>
        <v>0</v>
      </c>
      <c r="BF149" s="140">
        <f>IF(N149="snížená",J149,0)</f>
        <v>0</v>
      </c>
      <c r="BG149" s="140">
        <f>IF(N149="zákl. přenesená",J149,0)</f>
        <v>0</v>
      </c>
      <c r="BH149" s="140">
        <f>IF(N149="sníž. přenesená",J149,0)</f>
        <v>0</v>
      </c>
      <c r="BI149" s="140">
        <f>IF(N149="nulová",J149,0)</f>
        <v>0</v>
      </c>
      <c r="BJ149" s="17" t="s">
        <v>80</v>
      </c>
      <c r="BK149" s="140">
        <f>ROUND(I149*H149,2)</f>
        <v>0</v>
      </c>
      <c r="BL149" s="17" t="s">
        <v>124</v>
      </c>
      <c r="BM149" s="139" t="s">
        <v>150</v>
      </c>
    </row>
    <row r="150" spans="2:65" s="1" customFormat="1" ht="24.2" customHeight="1">
      <c r="B150" s="127"/>
      <c r="C150" s="128" t="s">
        <v>124</v>
      </c>
      <c r="D150" s="128" t="s">
        <v>126</v>
      </c>
      <c r="E150" s="129" t="s">
        <v>151</v>
      </c>
      <c r="F150" s="130" t="s">
        <v>152</v>
      </c>
      <c r="G150" s="131" t="s">
        <v>153</v>
      </c>
      <c r="H150" s="132">
        <v>0.189</v>
      </c>
      <c r="I150" s="133"/>
      <c r="J150" s="134">
        <f>ROUND(I150*H150,2)</f>
        <v>0</v>
      </c>
      <c r="K150" s="130" t="s">
        <v>130</v>
      </c>
      <c r="L150" s="32"/>
      <c r="M150" s="135" t="s">
        <v>1</v>
      </c>
      <c r="N150" s="136" t="s">
        <v>40</v>
      </c>
      <c r="P150" s="137">
        <f>O150*H150</f>
        <v>0</v>
      </c>
      <c r="Q150" s="137">
        <v>1.05291</v>
      </c>
      <c r="R150" s="137">
        <f>Q150*H150</f>
        <v>0.19899999000000002</v>
      </c>
      <c r="S150" s="137">
        <v>0</v>
      </c>
      <c r="T150" s="138">
        <f>S150*H150</f>
        <v>0</v>
      </c>
      <c r="AR150" s="139" t="s">
        <v>124</v>
      </c>
      <c r="AT150" s="139" t="s">
        <v>126</v>
      </c>
      <c r="AU150" s="139" t="s">
        <v>82</v>
      </c>
      <c r="AY150" s="17" t="s">
        <v>123</v>
      </c>
      <c r="BE150" s="140">
        <f>IF(N150="základní",J150,0)</f>
        <v>0</v>
      </c>
      <c r="BF150" s="140">
        <f>IF(N150="snížená",J150,0)</f>
        <v>0</v>
      </c>
      <c r="BG150" s="140">
        <f>IF(N150="zákl. přenesená",J150,0)</f>
        <v>0</v>
      </c>
      <c r="BH150" s="140">
        <f>IF(N150="sníž. přenesená",J150,0)</f>
        <v>0</v>
      </c>
      <c r="BI150" s="140">
        <f>IF(N150="nulová",J150,0)</f>
        <v>0</v>
      </c>
      <c r="BJ150" s="17" t="s">
        <v>80</v>
      </c>
      <c r="BK150" s="140">
        <f>ROUND(I150*H150,2)</f>
        <v>0</v>
      </c>
      <c r="BL150" s="17" t="s">
        <v>124</v>
      </c>
      <c r="BM150" s="139" t="s">
        <v>154</v>
      </c>
    </row>
    <row r="151" spans="2:65" s="12" customFormat="1">
      <c r="B151" s="141"/>
      <c r="D151" s="142" t="s">
        <v>132</v>
      </c>
      <c r="E151" s="143" t="s">
        <v>1</v>
      </c>
      <c r="F151" s="144" t="s">
        <v>155</v>
      </c>
      <c r="H151" s="143" t="s">
        <v>1</v>
      </c>
      <c r="I151" s="145"/>
      <c r="L151" s="141"/>
      <c r="M151" s="146"/>
      <c r="T151" s="147"/>
      <c r="AT151" s="143" t="s">
        <v>132</v>
      </c>
      <c r="AU151" s="143" t="s">
        <v>82</v>
      </c>
      <c r="AV151" s="12" t="s">
        <v>80</v>
      </c>
      <c r="AW151" s="12" t="s">
        <v>31</v>
      </c>
      <c r="AX151" s="12" t="s">
        <v>75</v>
      </c>
      <c r="AY151" s="143" t="s">
        <v>123</v>
      </c>
    </row>
    <row r="152" spans="2:65" s="13" customFormat="1">
      <c r="B152" s="148"/>
      <c r="D152" s="142" t="s">
        <v>132</v>
      </c>
      <c r="E152" s="149" t="s">
        <v>1</v>
      </c>
      <c r="F152" s="150" t="s">
        <v>156</v>
      </c>
      <c r="H152" s="151">
        <v>0.189</v>
      </c>
      <c r="I152" s="152"/>
      <c r="L152" s="148"/>
      <c r="M152" s="153"/>
      <c r="T152" s="154"/>
      <c r="AT152" s="149" t="s">
        <v>132</v>
      </c>
      <c r="AU152" s="149" t="s">
        <v>82</v>
      </c>
      <c r="AV152" s="13" t="s">
        <v>82</v>
      </c>
      <c r="AW152" s="13" t="s">
        <v>31</v>
      </c>
      <c r="AX152" s="13" t="s">
        <v>80</v>
      </c>
      <c r="AY152" s="149" t="s">
        <v>123</v>
      </c>
    </row>
    <row r="153" spans="2:65" s="11" customFormat="1" ht="22.75" customHeight="1">
      <c r="B153" s="115"/>
      <c r="D153" s="116" t="s">
        <v>74</v>
      </c>
      <c r="E153" s="125" t="s">
        <v>157</v>
      </c>
      <c r="F153" s="125" t="s">
        <v>158</v>
      </c>
      <c r="I153" s="118"/>
      <c r="J153" s="126">
        <f>BK153</f>
        <v>0</v>
      </c>
      <c r="L153" s="115"/>
      <c r="M153" s="120"/>
      <c r="P153" s="121">
        <f>SUM(P154:P155)</f>
        <v>0</v>
      </c>
      <c r="R153" s="121">
        <f>SUM(R154:R155)</f>
        <v>4.8000000000000001E-4</v>
      </c>
      <c r="T153" s="122">
        <f>SUM(T154:T155)</f>
        <v>0</v>
      </c>
      <c r="AR153" s="116" t="s">
        <v>80</v>
      </c>
      <c r="AT153" s="123" t="s">
        <v>74</v>
      </c>
      <c r="AU153" s="123" t="s">
        <v>80</v>
      </c>
      <c r="AY153" s="116" t="s">
        <v>123</v>
      </c>
      <c r="BK153" s="124">
        <f>SUM(BK154:BK155)</f>
        <v>0</v>
      </c>
    </row>
    <row r="154" spans="2:65" s="1" customFormat="1" ht="24.2" customHeight="1">
      <c r="B154" s="127"/>
      <c r="C154" s="128" t="s">
        <v>159</v>
      </c>
      <c r="D154" s="128" t="s">
        <v>126</v>
      </c>
      <c r="E154" s="129" t="s">
        <v>160</v>
      </c>
      <c r="F154" s="130" t="s">
        <v>161</v>
      </c>
      <c r="G154" s="131" t="s">
        <v>162</v>
      </c>
      <c r="H154" s="132">
        <v>2</v>
      </c>
      <c r="I154" s="133"/>
      <c r="J154" s="134">
        <f>ROUND(I154*H154,2)</f>
        <v>0</v>
      </c>
      <c r="K154" s="130" t="s">
        <v>130</v>
      </c>
      <c r="L154" s="32"/>
      <c r="M154" s="135" t="s">
        <v>1</v>
      </c>
      <c r="N154" s="136" t="s">
        <v>40</v>
      </c>
      <c r="P154" s="137">
        <f>O154*H154</f>
        <v>0</v>
      </c>
      <c r="Q154" s="137">
        <v>0</v>
      </c>
      <c r="R154" s="137">
        <f>Q154*H154</f>
        <v>0</v>
      </c>
      <c r="S154" s="137">
        <v>0</v>
      </c>
      <c r="T154" s="138">
        <f>S154*H154</f>
        <v>0</v>
      </c>
      <c r="AR154" s="139" t="s">
        <v>124</v>
      </c>
      <c r="AT154" s="139" t="s">
        <v>126</v>
      </c>
      <c r="AU154" s="139" t="s">
        <v>82</v>
      </c>
      <c r="AY154" s="17" t="s">
        <v>123</v>
      </c>
      <c r="BE154" s="140">
        <f>IF(N154="základní",J154,0)</f>
        <v>0</v>
      </c>
      <c r="BF154" s="140">
        <f>IF(N154="snížená",J154,0)</f>
        <v>0</v>
      </c>
      <c r="BG154" s="140">
        <f>IF(N154="zákl. přenesená",J154,0)</f>
        <v>0</v>
      </c>
      <c r="BH154" s="140">
        <f>IF(N154="sníž. přenesená",J154,0)</f>
        <v>0</v>
      </c>
      <c r="BI154" s="140">
        <f>IF(N154="nulová",J154,0)</f>
        <v>0</v>
      </c>
      <c r="BJ154" s="17" t="s">
        <v>80</v>
      </c>
      <c r="BK154" s="140">
        <f>ROUND(I154*H154,2)</f>
        <v>0</v>
      </c>
      <c r="BL154" s="17" t="s">
        <v>124</v>
      </c>
      <c r="BM154" s="139" t="s">
        <v>163</v>
      </c>
    </row>
    <row r="155" spans="2:65" s="1" customFormat="1" ht="21.75" customHeight="1">
      <c r="B155" s="127"/>
      <c r="C155" s="169" t="s">
        <v>157</v>
      </c>
      <c r="D155" s="169" t="s">
        <v>164</v>
      </c>
      <c r="E155" s="170" t="s">
        <v>165</v>
      </c>
      <c r="F155" s="171" t="s">
        <v>166</v>
      </c>
      <c r="G155" s="172" t="s">
        <v>162</v>
      </c>
      <c r="H155" s="173">
        <v>2</v>
      </c>
      <c r="I155" s="174"/>
      <c r="J155" s="175">
        <f>ROUND(I155*H155,2)</f>
        <v>0</v>
      </c>
      <c r="K155" s="171" t="s">
        <v>130</v>
      </c>
      <c r="L155" s="176"/>
      <c r="M155" s="177" t="s">
        <v>1</v>
      </c>
      <c r="N155" s="178" t="s">
        <v>40</v>
      </c>
      <c r="P155" s="137">
        <f>O155*H155</f>
        <v>0</v>
      </c>
      <c r="Q155" s="137">
        <v>2.4000000000000001E-4</v>
      </c>
      <c r="R155" s="137">
        <f>Q155*H155</f>
        <v>4.8000000000000001E-4</v>
      </c>
      <c r="S155" s="137">
        <v>0</v>
      </c>
      <c r="T155" s="138">
        <f>S155*H155</f>
        <v>0</v>
      </c>
      <c r="AR155" s="139" t="s">
        <v>167</v>
      </c>
      <c r="AT155" s="139" t="s">
        <v>164</v>
      </c>
      <c r="AU155" s="139" t="s">
        <v>82</v>
      </c>
      <c r="AY155" s="17" t="s">
        <v>123</v>
      </c>
      <c r="BE155" s="140">
        <f>IF(N155="základní",J155,0)</f>
        <v>0</v>
      </c>
      <c r="BF155" s="140">
        <f>IF(N155="snížená",J155,0)</f>
        <v>0</v>
      </c>
      <c r="BG155" s="140">
        <f>IF(N155="zákl. přenesená",J155,0)</f>
        <v>0</v>
      </c>
      <c r="BH155" s="140">
        <f>IF(N155="sníž. přenesená",J155,0)</f>
        <v>0</v>
      </c>
      <c r="BI155" s="140">
        <f>IF(N155="nulová",J155,0)</f>
        <v>0</v>
      </c>
      <c r="BJ155" s="17" t="s">
        <v>80</v>
      </c>
      <c r="BK155" s="140">
        <f>ROUND(I155*H155,2)</f>
        <v>0</v>
      </c>
      <c r="BL155" s="17" t="s">
        <v>124</v>
      </c>
      <c r="BM155" s="139" t="s">
        <v>168</v>
      </c>
    </row>
    <row r="156" spans="2:65" s="11" customFormat="1" ht="22.75" customHeight="1">
      <c r="B156" s="115"/>
      <c r="D156" s="116" t="s">
        <v>74</v>
      </c>
      <c r="E156" s="125" t="s">
        <v>169</v>
      </c>
      <c r="F156" s="125" t="s">
        <v>170</v>
      </c>
      <c r="I156" s="118"/>
      <c r="J156" s="126">
        <f>BK156</f>
        <v>0</v>
      </c>
      <c r="L156" s="115"/>
      <c r="M156" s="120"/>
      <c r="P156" s="121">
        <f>SUM(P157:P164)</f>
        <v>0</v>
      </c>
      <c r="R156" s="121">
        <f>SUM(R157:R164)</f>
        <v>1.323E-3</v>
      </c>
      <c r="T156" s="122">
        <f>SUM(T157:T164)</f>
        <v>0.51090000000000002</v>
      </c>
      <c r="AR156" s="116" t="s">
        <v>80</v>
      </c>
      <c r="AT156" s="123" t="s">
        <v>74</v>
      </c>
      <c r="AU156" s="123" t="s">
        <v>80</v>
      </c>
      <c r="AY156" s="116" t="s">
        <v>123</v>
      </c>
      <c r="BK156" s="124">
        <f>SUM(BK157:BK164)</f>
        <v>0</v>
      </c>
    </row>
    <row r="157" spans="2:65" s="1" customFormat="1" ht="24.2" customHeight="1">
      <c r="B157" s="127"/>
      <c r="C157" s="128" t="s">
        <v>171</v>
      </c>
      <c r="D157" s="128" t="s">
        <v>126</v>
      </c>
      <c r="E157" s="129" t="s">
        <v>172</v>
      </c>
      <c r="F157" s="130" t="s">
        <v>173</v>
      </c>
      <c r="G157" s="131" t="s">
        <v>129</v>
      </c>
      <c r="H157" s="132">
        <v>0.24399999999999999</v>
      </c>
      <c r="I157" s="133"/>
      <c r="J157" s="134">
        <f>ROUND(I157*H157,2)</f>
        <v>0</v>
      </c>
      <c r="K157" s="130" t="s">
        <v>130</v>
      </c>
      <c r="L157" s="32"/>
      <c r="M157" s="135" t="s">
        <v>1</v>
      </c>
      <c r="N157" s="136" t="s">
        <v>40</v>
      </c>
      <c r="P157" s="137">
        <f>O157*H157</f>
        <v>0</v>
      </c>
      <c r="Q157" s="137">
        <v>0</v>
      </c>
      <c r="R157" s="137">
        <f>Q157*H157</f>
        <v>0</v>
      </c>
      <c r="S157" s="137">
        <v>1.95</v>
      </c>
      <c r="T157" s="138">
        <f>S157*H157</f>
        <v>0.4758</v>
      </c>
      <c r="AR157" s="139" t="s">
        <v>124</v>
      </c>
      <c r="AT157" s="139" t="s">
        <v>126</v>
      </c>
      <c r="AU157" s="139" t="s">
        <v>82</v>
      </c>
      <c r="AY157" s="17" t="s">
        <v>123</v>
      </c>
      <c r="BE157" s="140">
        <f>IF(N157="základní",J157,0)</f>
        <v>0</v>
      </c>
      <c r="BF157" s="140">
        <f>IF(N157="snížená",J157,0)</f>
        <v>0</v>
      </c>
      <c r="BG157" s="140">
        <f>IF(N157="zákl. přenesená",J157,0)</f>
        <v>0</v>
      </c>
      <c r="BH157" s="140">
        <f>IF(N157="sníž. přenesená",J157,0)</f>
        <v>0</v>
      </c>
      <c r="BI157" s="140">
        <f>IF(N157="nulová",J157,0)</f>
        <v>0</v>
      </c>
      <c r="BJ157" s="17" t="s">
        <v>80</v>
      </c>
      <c r="BK157" s="140">
        <f>ROUND(I157*H157,2)</f>
        <v>0</v>
      </c>
      <c r="BL157" s="17" t="s">
        <v>124</v>
      </c>
      <c r="BM157" s="139" t="s">
        <v>174</v>
      </c>
    </row>
    <row r="158" spans="2:65" s="12" customFormat="1">
      <c r="B158" s="141"/>
      <c r="D158" s="142" t="s">
        <v>132</v>
      </c>
      <c r="E158" s="143" t="s">
        <v>1</v>
      </c>
      <c r="F158" s="144" t="s">
        <v>175</v>
      </c>
      <c r="H158" s="143" t="s">
        <v>1</v>
      </c>
      <c r="I158" s="145"/>
      <c r="L158" s="141"/>
      <c r="M158" s="146"/>
      <c r="T158" s="147"/>
      <c r="AT158" s="143" t="s">
        <v>132</v>
      </c>
      <c r="AU158" s="143" t="s">
        <v>82</v>
      </c>
      <c r="AV158" s="12" t="s">
        <v>80</v>
      </c>
      <c r="AW158" s="12" t="s">
        <v>31</v>
      </c>
      <c r="AX158" s="12" t="s">
        <v>75</v>
      </c>
      <c r="AY158" s="143" t="s">
        <v>123</v>
      </c>
    </row>
    <row r="159" spans="2:65" s="13" customFormat="1">
      <c r="B159" s="148"/>
      <c r="D159" s="142" t="s">
        <v>132</v>
      </c>
      <c r="E159" s="149" t="s">
        <v>1</v>
      </c>
      <c r="F159" s="150" t="s">
        <v>139</v>
      </c>
      <c r="H159" s="151">
        <v>0.124</v>
      </c>
      <c r="I159" s="152"/>
      <c r="L159" s="148"/>
      <c r="M159" s="153"/>
      <c r="T159" s="154"/>
      <c r="AT159" s="149" t="s">
        <v>132</v>
      </c>
      <c r="AU159" s="149" t="s">
        <v>82</v>
      </c>
      <c r="AV159" s="13" t="s">
        <v>82</v>
      </c>
      <c r="AW159" s="13" t="s">
        <v>31</v>
      </c>
      <c r="AX159" s="13" t="s">
        <v>75</v>
      </c>
      <c r="AY159" s="149" t="s">
        <v>123</v>
      </c>
    </row>
    <row r="160" spans="2:65" s="13" customFormat="1">
      <c r="B160" s="148"/>
      <c r="D160" s="142" t="s">
        <v>132</v>
      </c>
      <c r="E160" s="149" t="s">
        <v>1</v>
      </c>
      <c r="F160" s="150" t="s">
        <v>140</v>
      </c>
      <c r="H160" s="151">
        <v>0.12</v>
      </c>
      <c r="I160" s="152"/>
      <c r="L160" s="148"/>
      <c r="M160" s="153"/>
      <c r="T160" s="154"/>
      <c r="AT160" s="149" t="s">
        <v>132</v>
      </c>
      <c r="AU160" s="149" t="s">
        <v>82</v>
      </c>
      <c r="AV160" s="13" t="s">
        <v>82</v>
      </c>
      <c r="AW160" s="13" t="s">
        <v>31</v>
      </c>
      <c r="AX160" s="13" t="s">
        <v>75</v>
      </c>
      <c r="AY160" s="149" t="s">
        <v>123</v>
      </c>
    </row>
    <row r="161" spans="2:65" s="15" customFormat="1">
      <c r="B161" s="162"/>
      <c r="D161" s="142" t="s">
        <v>132</v>
      </c>
      <c r="E161" s="163" t="s">
        <v>1</v>
      </c>
      <c r="F161" s="164" t="s">
        <v>141</v>
      </c>
      <c r="H161" s="165">
        <v>0.24399999999999999</v>
      </c>
      <c r="I161" s="166"/>
      <c r="L161" s="162"/>
      <c r="M161" s="167"/>
      <c r="T161" s="168"/>
      <c r="AT161" s="163" t="s">
        <v>132</v>
      </c>
      <c r="AU161" s="163" t="s">
        <v>82</v>
      </c>
      <c r="AV161" s="15" t="s">
        <v>124</v>
      </c>
      <c r="AW161" s="15" t="s">
        <v>31</v>
      </c>
      <c r="AX161" s="15" t="s">
        <v>80</v>
      </c>
      <c r="AY161" s="163" t="s">
        <v>123</v>
      </c>
    </row>
    <row r="162" spans="2:65" s="1" customFormat="1" ht="24.2" customHeight="1">
      <c r="B162" s="127"/>
      <c r="C162" s="128" t="s">
        <v>167</v>
      </c>
      <c r="D162" s="128" t="s">
        <v>126</v>
      </c>
      <c r="E162" s="129" t="s">
        <v>176</v>
      </c>
      <c r="F162" s="130" t="s">
        <v>177</v>
      </c>
      <c r="G162" s="131" t="s">
        <v>178</v>
      </c>
      <c r="H162" s="132">
        <v>0.9</v>
      </c>
      <c r="I162" s="133"/>
      <c r="J162" s="134">
        <f>ROUND(I162*H162,2)</f>
        <v>0</v>
      </c>
      <c r="K162" s="130" t="s">
        <v>130</v>
      </c>
      <c r="L162" s="32"/>
      <c r="M162" s="135" t="s">
        <v>1</v>
      </c>
      <c r="N162" s="136" t="s">
        <v>40</v>
      </c>
      <c r="P162" s="137">
        <f>O162*H162</f>
        <v>0</v>
      </c>
      <c r="Q162" s="137">
        <v>1.47E-3</v>
      </c>
      <c r="R162" s="137">
        <f>Q162*H162</f>
        <v>1.323E-3</v>
      </c>
      <c r="S162" s="137">
        <v>3.9E-2</v>
      </c>
      <c r="T162" s="138">
        <f>S162*H162</f>
        <v>3.5099999999999999E-2</v>
      </c>
      <c r="AR162" s="139" t="s">
        <v>124</v>
      </c>
      <c r="AT162" s="139" t="s">
        <v>126</v>
      </c>
      <c r="AU162" s="139" t="s">
        <v>82</v>
      </c>
      <c r="AY162" s="17" t="s">
        <v>123</v>
      </c>
      <c r="BE162" s="140">
        <f>IF(N162="základní",J162,0)</f>
        <v>0</v>
      </c>
      <c r="BF162" s="140">
        <f>IF(N162="snížená",J162,0)</f>
        <v>0</v>
      </c>
      <c r="BG162" s="140">
        <f>IF(N162="zákl. přenesená",J162,0)</f>
        <v>0</v>
      </c>
      <c r="BH162" s="140">
        <f>IF(N162="sníž. přenesená",J162,0)</f>
        <v>0</v>
      </c>
      <c r="BI162" s="140">
        <f>IF(N162="nulová",J162,0)</f>
        <v>0</v>
      </c>
      <c r="BJ162" s="17" t="s">
        <v>80</v>
      </c>
      <c r="BK162" s="140">
        <f>ROUND(I162*H162,2)</f>
        <v>0</v>
      </c>
      <c r="BL162" s="17" t="s">
        <v>124</v>
      </c>
      <c r="BM162" s="139" t="s">
        <v>179</v>
      </c>
    </row>
    <row r="163" spans="2:65" s="12" customFormat="1">
      <c r="B163" s="141"/>
      <c r="D163" s="142" t="s">
        <v>132</v>
      </c>
      <c r="E163" s="143" t="s">
        <v>1</v>
      </c>
      <c r="F163" s="144" t="s">
        <v>180</v>
      </c>
      <c r="H163" s="143" t="s">
        <v>1</v>
      </c>
      <c r="I163" s="145"/>
      <c r="L163" s="141"/>
      <c r="M163" s="146"/>
      <c r="T163" s="147"/>
      <c r="AT163" s="143" t="s">
        <v>132</v>
      </c>
      <c r="AU163" s="143" t="s">
        <v>82</v>
      </c>
      <c r="AV163" s="12" t="s">
        <v>80</v>
      </c>
      <c r="AW163" s="12" t="s">
        <v>31</v>
      </c>
      <c r="AX163" s="12" t="s">
        <v>75</v>
      </c>
      <c r="AY163" s="143" t="s">
        <v>123</v>
      </c>
    </row>
    <row r="164" spans="2:65" s="13" customFormat="1">
      <c r="B164" s="148"/>
      <c r="D164" s="142" t="s">
        <v>132</v>
      </c>
      <c r="E164" s="149" t="s">
        <v>1</v>
      </c>
      <c r="F164" s="150" t="s">
        <v>181</v>
      </c>
      <c r="H164" s="151">
        <v>0.9</v>
      </c>
      <c r="I164" s="152"/>
      <c r="L164" s="148"/>
      <c r="M164" s="153"/>
      <c r="T164" s="154"/>
      <c r="AT164" s="149" t="s">
        <v>132</v>
      </c>
      <c r="AU164" s="149" t="s">
        <v>82</v>
      </c>
      <c r="AV164" s="13" t="s">
        <v>82</v>
      </c>
      <c r="AW164" s="13" t="s">
        <v>31</v>
      </c>
      <c r="AX164" s="13" t="s">
        <v>80</v>
      </c>
      <c r="AY164" s="149" t="s">
        <v>123</v>
      </c>
    </row>
    <row r="165" spans="2:65" s="11" customFormat="1" ht="22.75" customHeight="1">
      <c r="B165" s="115"/>
      <c r="D165" s="116" t="s">
        <v>74</v>
      </c>
      <c r="E165" s="125" t="s">
        <v>182</v>
      </c>
      <c r="F165" s="125" t="s">
        <v>183</v>
      </c>
      <c r="I165" s="118"/>
      <c r="J165" s="126">
        <f>BK165</f>
        <v>0</v>
      </c>
      <c r="L165" s="115"/>
      <c r="M165" s="120"/>
      <c r="P165" s="121">
        <f>SUM(P166:P170)</f>
        <v>0</v>
      </c>
      <c r="R165" s="121">
        <f>SUM(R166:R170)</f>
        <v>0</v>
      </c>
      <c r="T165" s="122">
        <f>SUM(T166:T170)</f>
        <v>0</v>
      </c>
      <c r="AR165" s="116" t="s">
        <v>80</v>
      </c>
      <c r="AT165" s="123" t="s">
        <v>74</v>
      </c>
      <c r="AU165" s="123" t="s">
        <v>80</v>
      </c>
      <c r="AY165" s="116" t="s">
        <v>123</v>
      </c>
      <c r="BK165" s="124">
        <f>SUM(BK166:BK170)</f>
        <v>0</v>
      </c>
    </row>
    <row r="166" spans="2:65" s="1" customFormat="1" ht="33" customHeight="1">
      <c r="B166" s="127"/>
      <c r="C166" s="128" t="s">
        <v>169</v>
      </c>
      <c r="D166" s="128" t="s">
        <v>126</v>
      </c>
      <c r="E166" s="129" t="s">
        <v>184</v>
      </c>
      <c r="F166" s="130" t="s">
        <v>185</v>
      </c>
      <c r="G166" s="131" t="s">
        <v>153</v>
      </c>
      <c r="H166" s="132">
        <v>1.413</v>
      </c>
      <c r="I166" s="133"/>
      <c r="J166" s="134">
        <f>ROUND(I166*H166,2)</f>
        <v>0</v>
      </c>
      <c r="K166" s="130" t="s">
        <v>130</v>
      </c>
      <c r="L166" s="32"/>
      <c r="M166" s="135" t="s">
        <v>1</v>
      </c>
      <c r="N166" s="136" t="s">
        <v>40</v>
      </c>
      <c r="P166" s="137">
        <f>O166*H166</f>
        <v>0</v>
      </c>
      <c r="Q166" s="137">
        <v>0</v>
      </c>
      <c r="R166" s="137">
        <f>Q166*H166</f>
        <v>0</v>
      </c>
      <c r="S166" s="137">
        <v>0</v>
      </c>
      <c r="T166" s="138">
        <f>S166*H166</f>
        <v>0</v>
      </c>
      <c r="AR166" s="139" t="s">
        <v>124</v>
      </c>
      <c r="AT166" s="139" t="s">
        <v>126</v>
      </c>
      <c r="AU166" s="139" t="s">
        <v>82</v>
      </c>
      <c r="AY166" s="17" t="s">
        <v>123</v>
      </c>
      <c r="BE166" s="140">
        <f>IF(N166="základní",J166,0)</f>
        <v>0</v>
      </c>
      <c r="BF166" s="140">
        <f>IF(N166="snížená",J166,0)</f>
        <v>0</v>
      </c>
      <c r="BG166" s="140">
        <f>IF(N166="zákl. přenesená",J166,0)</f>
        <v>0</v>
      </c>
      <c r="BH166" s="140">
        <f>IF(N166="sníž. přenesená",J166,0)</f>
        <v>0</v>
      </c>
      <c r="BI166" s="140">
        <f>IF(N166="nulová",J166,0)</f>
        <v>0</v>
      </c>
      <c r="BJ166" s="17" t="s">
        <v>80</v>
      </c>
      <c r="BK166" s="140">
        <f>ROUND(I166*H166,2)</f>
        <v>0</v>
      </c>
      <c r="BL166" s="17" t="s">
        <v>124</v>
      </c>
      <c r="BM166" s="139" t="s">
        <v>186</v>
      </c>
    </row>
    <row r="167" spans="2:65" s="1" customFormat="1" ht="24.2" customHeight="1">
      <c r="B167" s="127"/>
      <c r="C167" s="128" t="s">
        <v>187</v>
      </c>
      <c r="D167" s="128" t="s">
        <v>126</v>
      </c>
      <c r="E167" s="129" t="s">
        <v>188</v>
      </c>
      <c r="F167" s="130" t="s">
        <v>189</v>
      </c>
      <c r="G167" s="131" t="s">
        <v>153</v>
      </c>
      <c r="H167" s="132">
        <v>1.413</v>
      </c>
      <c r="I167" s="133"/>
      <c r="J167" s="134">
        <f>ROUND(I167*H167,2)</f>
        <v>0</v>
      </c>
      <c r="K167" s="130" t="s">
        <v>130</v>
      </c>
      <c r="L167" s="32"/>
      <c r="M167" s="135" t="s">
        <v>1</v>
      </c>
      <c r="N167" s="136" t="s">
        <v>40</v>
      </c>
      <c r="P167" s="137">
        <f>O167*H167</f>
        <v>0</v>
      </c>
      <c r="Q167" s="137">
        <v>0</v>
      </c>
      <c r="R167" s="137">
        <f>Q167*H167</f>
        <v>0</v>
      </c>
      <c r="S167" s="137">
        <v>0</v>
      </c>
      <c r="T167" s="138">
        <f>S167*H167</f>
        <v>0</v>
      </c>
      <c r="AR167" s="139" t="s">
        <v>124</v>
      </c>
      <c r="AT167" s="139" t="s">
        <v>126</v>
      </c>
      <c r="AU167" s="139" t="s">
        <v>82</v>
      </c>
      <c r="AY167" s="17" t="s">
        <v>123</v>
      </c>
      <c r="BE167" s="140">
        <f>IF(N167="základní",J167,0)</f>
        <v>0</v>
      </c>
      <c r="BF167" s="140">
        <f>IF(N167="snížená",J167,0)</f>
        <v>0</v>
      </c>
      <c r="BG167" s="140">
        <f>IF(N167="zákl. přenesená",J167,0)</f>
        <v>0</v>
      </c>
      <c r="BH167" s="140">
        <f>IF(N167="sníž. přenesená",J167,0)</f>
        <v>0</v>
      </c>
      <c r="BI167" s="140">
        <f>IF(N167="nulová",J167,0)</f>
        <v>0</v>
      </c>
      <c r="BJ167" s="17" t="s">
        <v>80</v>
      </c>
      <c r="BK167" s="140">
        <f>ROUND(I167*H167,2)</f>
        <v>0</v>
      </c>
      <c r="BL167" s="17" t="s">
        <v>124</v>
      </c>
      <c r="BM167" s="139" t="s">
        <v>190</v>
      </c>
    </row>
    <row r="168" spans="2:65" s="1" customFormat="1" ht="24.2" customHeight="1">
      <c r="B168" s="127"/>
      <c r="C168" s="128" t="s">
        <v>191</v>
      </c>
      <c r="D168" s="128" t="s">
        <v>126</v>
      </c>
      <c r="E168" s="129" t="s">
        <v>192</v>
      </c>
      <c r="F168" s="130" t="s">
        <v>193</v>
      </c>
      <c r="G168" s="131" t="s">
        <v>153</v>
      </c>
      <c r="H168" s="132">
        <v>26.847000000000001</v>
      </c>
      <c r="I168" s="133"/>
      <c r="J168" s="134">
        <f>ROUND(I168*H168,2)</f>
        <v>0</v>
      </c>
      <c r="K168" s="130" t="s">
        <v>130</v>
      </c>
      <c r="L168" s="32"/>
      <c r="M168" s="135" t="s">
        <v>1</v>
      </c>
      <c r="N168" s="136" t="s">
        <v>40</v>
      </c>
      <c r="P168" s="137">
        <f>O168*H168</f>
        <v>0</v>
      </c>
      <c r="Q168" s="137">
        <v>0</v>
      </c>
      <c r="R168" s="137">
        <f>Q168*H168</f>
        <v>0</v>
      </c>
      <c r="S168" s="137">
        <v>0</v>
      </c>
      <c r="T168" s="138">
        <f>S168*H168</f>
        <v>0</v>
      </c>
      <c r="AR168" s="139" t="s">
        <v>124</v>
      </c>
      <c r="AT168" s="139" t="s">
        <v>126</v>
      </c>
      <c r="AU168" s="139" t="s">
        <v>82</v>
      </c>
      <c r="AY168" s="17" t="s">
        <v>123</v>
      </c>
      <c r="BE168" s="140">
        <f>IF(N168="základní",J168,0)</f>
        <v>0</v>
      </c>
      <c r="BF168" s="140">
        <f>IF(N168="snížená",J168,0)</f>
        <v>0</v>
      </c>
      <c r="BG168" s="140">
        <f>IF(N168="zákl. přenesená",J168,0)</f>
        <v>0</v>
      </c>
      <c r="BH168" s="140">
        <f>IF(N168="sníž. přenesená",J168,0)</f>
        <v>0</v>
      </c>
      <c r="BI168" s="140">
        <f>IF(N168="nulová",J168,0)</f>
        <v>0</v>
      </c>
      <c r="BJ168" s="17" t="s">
        <v>80</v>
      </c>
      <c r="BK168" s="140">
        <f>ROUND(I168*H168,2)</f>
        <v>0</v>
      </c>
      <c r="BL168" s="17" t="s">
        <v>124</v>
      </c>
      <c r="BM168" s="139" t="s">
        <v>194</v>
      </c>
    </row>
    <row r="169" spans="2:65" s="13" customFormat="1">
      <c r="B169" s="148"/>
      <c r="D169" s="142" t="s">
        <v>132</v>
      </c>
      <c r="F169" s="150" t="s">
        <v>195</v>
      </c>
      <c r="H169" s="151">
        <v>26.847000000000001</v>
      </c>
      <c r="I169" s="152"/>
      <c r="L169" s="148"/>
      <c r="M169" s="153"/>
      <c r="T169" s="154"/>
      <c r="AT169" s="149" t="s">
        <v>132</v>
      </c>
      <c r="AU169" s="149" t="s">
        <v>82</v>
      </c>
      <c r="AV169" s="13" t="s">
        <v>82</v>
      </c>
      <c r="AW169" s="13" t="s">
        <v>3</v>
      </c>
      <c r="AX169" s="13" t="s">
        <v>80</v>
      </c>
      <c r="AY169" s="149" t="s">
        <v>123</v>
      </c>
    </row>
    <row r="170" spans="2:65" s="1" customFormat="1" ht="33" customHeight="1">
      <c r="B170" s="127"/>
      <c r="C170" s="128" t="s">
        <v>8</v>
      </c>
      <c r="D170" s="128" t="s">
        <v>126</v>
      </c>
      <c r="E170" s="129" t="s">
        <v>196</v>
      </c>
      <c r="F170" s="130" t="s">
        <v>197</v>
      </c>
      <c r="G170" s="131" t="s">
        <v>153</v>
      </c>
      <c r="H170" s="132">
        <v>1.413</v>
      </c>
      <c r="I170" s="133"/>
      <c r="J170" s="134">
        <f>ROUND(I170*H170,2)</f>
        <v>0</v>
      </c>
      <c r="K170" s="130" t="s">
        <v>130</v>
      </c>
      <c r="L170" s="32"/>
      <c r="M170" s="135" t="s">
        <v>1</v>
      </c>
      <c r="N170" s="136" t="s">
        <v>40</v>
      </c>
      <c r="P170" s="137">
        <f>O170*H170</f>
        <v>0</v>
      </c>
      <c r="Q170" s="137">
        <v>0</v>
      </c>
      <c r="R170" s="137">
        <f>Q170*H170</f>
        <v>0</v>
      </c>
      <c r="S170" s="137">
        <v>0</v>
      </c>
      <c r="T170" s="138">
        <f>S170*H170</f>
        <v>0</v>
      </c>
      <c r="AR170" s="139" t="s">
        <v>124</v>
      </c>
      <c r="AT170" s="139" t="s">
        <v>126</v>
      </c>
      <c r="AU170" s="139" t="s">
        <v>82</v>
      </c>
      <c r="AY170" s="17" t="s">
        <v>123</v>
      </c>
      <c r="BE170" s="140">
        <f>IF(N170="základní",J170,0)</f>
        <v>0</v>
      </c>
      <c r="BF170" s="140">
        <f>IF(N170="snížená",J170,0)</f>
        <v>0</v>
      </c>
      <c r="BG170" s="140">
        <f>IF(N170="zákl. přenesená",J170,0)</f>
        <v>0</v>
      </c>
      <c r="BH170" s="140">
        <f>IF(N170="sníž. přenesená",J170,0)</f>
        <v>0</v>
      </c>
      <c r="BI170" s="140">
        <f>IF(N170="nulová",J170,0)</f>
        <v>0</v>
      </c>
      <c r="BJ170" s="17" t="s">
        <v>80</v>
      </c>
      <c r="BK170" s="140">
        <f>ROUND(I170*H170,2)</f>
        <v>0</v>
      </c>
      <c r="BL170" s="17" t="s">
        <v>124</v>
      </c>
      <c r="BM170" s="139" t="s">
        <v>198</v>
      </c>
    </row>
    <row r="171" spans="2:65" s="11" customFormat="1" ht="22.75" customHeight="1">
      <c r="B171" s="115"/>
      <c r="D171" s="116" t="s">
        <v>74</v>
      </c>
      <c r="E171" s="125" t="s">
        <v>199</v>
      </c>
      <c r="F171" s="125" t="s">
        <v>200</v>
      </c>
      <c r="I171" s="118"/>
      <c r="J171" s="126">
        <f>BK171</f>
        <v>0</v>
      </c>
      <c r="L171" s="115"/>
      <c r="M171" s="120"/>
      <c r="P171" s="121">
        <f>P172</f>
        <v>0</v>
      </c>
      <c r="R171" s="121">
        <f>R172</f>
        <v>0</v>
      </c>
      <c r="T171" s="122">
        <f>T172</f>
        <v>0</v>
      </c>
      <c r="AR171" s="116" t="s">
        <v>80</v>
      </c>
      <c r="AT171" s="123" t="s">
        <v>74</v>
      </c>
      <c r="AU171" s="123" t="s">
        <v>80</v>
      </c>
      <c r="AY171" s="116" t="s">
        <v>123</v>
      </c>
      <c r="BK171" s="124">
        <f>BK172</f>
        <v>0</v>
      </c>
    </row>
    <row r="172" spans="2:65" s="1" customFormat="1" ht="24.2" customHeight="1">
      <c r="B172" s="127"/>
      <c r="C172" s="128" t="s">
        <v>201</v>
      </c>
      <c r="D172" s="128" t="s">
        <v>126</v>
      </c>
      <c r="E172" s="129" t="s">
        <v>202</v>
      </c>
      <c r="F172" s="130" t="s">
        <v>203</v>
      </c>
      <c r="G172" s="131" t="s">
        <v>153</v>
      </c>
      <c r="H172" s="132">
        <v>5.0540000000000003</v>
      </c>
      <c r="I172" s="133"/>
      <c r="J172" s="134">
        <f>ROUND(I172*H172,2)</f>
        <v>0</v>
      </c>
      <c r="K172" s="130" t="s">
        <v>130</v>
      </c>
      <c r="L172" s="32"/>
      <c r="M172" s="135" t="s">
        <v>1</v>
      </c>
      <c r="N172" s="136" t="s">
        <v>40</v>
      </c>
      <c r="P172" s="137">
        <f>O172*H172</f>
        <v>0</v>
      </c>
      <c r="Q172" s="137">
        <v>0</v>
      </c>
      <c r="R172" s="137">
        <f>Q172*H172</f>
        <v>0</v>
      </c>
      <c r="S172" s="137">
        <v>0</v>
      </c>
      <c r="T172" s="138">
        <f>S172*H172</f>
        <v>0</v>
      </c>
      <c r="AR172" s="139" t="s">
        <v>124</v>
      </c>
      <c r="AT172" s="139" t="s">
        <v>126</v>
      </c>
      <c r="AU172" s="139" t="s">
        <v>82</v>
      </c>
      <c r="AY172" s="17" t="s">
        <v>123</v>
      </c>
      <c r="BE172" s="140">
        <f>IF(N172="základní",J172,0)</f>
        <v>0</v>
      </c>
      <c r="BF172" s="140">
        <f>IF(N172="snížená",J172,0)</f>
        <v>0</v>
      </c>
      <c r="BG172" s="140">
        <f>IF(N172="zákl. přenesená",J172,0)</f>
        <v>0</v>
      </c>
      <c r="BH172" s="140">
        <f>IF(N172="sníž. přenesená",J172,0)</f>
        <v>0</v>
      </c>
      <c r="BI172" s="140">
        <f>IF(N172="nulová",J172,0)</f>
        <v>0</v>
      </c>
      <c r="BJ172" s="17" t="s">
        <v>80</v>
      </c>
      <c r="BK172" s="140">
        <f>ROUND(I172*H172,2)</f>
        <v>0</v>
      </c>
      <c r="BL172" s="17" t="s">
        <v>124</v>
      </c>
      <c r="BM172" s="139" t="s">
        <v>204</v>
      </c>
    </row>
    <row r="173" spans="2:65" s="11" customFormat="1" ht="25.95" customHeight="1">
      <c r="B173" s="115"/>
      <c r="D173" s="116" t="s">
        <v>74</v>
      </c>
      <c r="E173" s="117" t="s">
        <v>205</v>
      </c>
      <c r="F173" s="117" t="s">
        <v>206</v>
      </c>
      <c r="I173" s="118"/>
      <c r="J173" s="119">
        <f>BK173</f>
        <v>0</v>
      </c>
      <c r="L173" s="115"/>
      <c r="M173" s="120"/>
      <c r="P173" s="121">
        <f>P174+P200+P207+P210+P218</f>
        <v>0</v>
      </c>
      <c r="R173" s="121">
        <f>R174+R200+R207+R210+R218</f>
        <v>1.0471766</v>
      </c>
      <c r="T173" s="122">
        <f>T174+T200+T207+T210+T218</f>
        <v>0.90206900000000001</v>
      </c>
      <c r="AR173" s="116" t="s">
        <v>82</v>
      </c>
      <c r="AT173" s="123" t="s">
        <v>74</v>
      </c>
      <c r="AU173" s="123" t="s">
        <v>75</v>
      </c>
      <c r="AY173" s="116" t="s">
        <v>123</v>
      </c>
      <c r="BK173" s="124">
        <f>BK174+BK200+BK207+BK210+BK218</f>
        <v>0</v>
      </c>
    </row>
    <row r="174" spans="2:65" s="11" customFormat="1" ht="22.75" customHeight="1">
      <c r="B174" s="115"/>
      <c r="D174" s="116" t="s">
        <v>74</v>
      </c>
      <c r="E174" s="125" t="s">
        <v>207</v>
      </c>
      <c r="F174" s="125" t="s">
        <v>208</v>
      </c>
      <c r="I174" s="118"/>
      <c r="J174" s="126">
        <f>BK174</f>
        <v>0</v>
      </c>
      <c r="L174" s="115"/>
      <c r="M174" s="120"/>
      <c r="P174" s="121">
        <f>SUM(P175:P199)</f>
        <v>0</v>
      </c>
      <c r="R174" s="121">
        <f>SUM(R175:R199)</f>
        <v>0.81016980000000005</v>
      </c>
      <c r="T174" s="122">
        <f>SUM(T175:T199)</f>
        <v>0</v>
      </c>
      <c r="AR174" s="116" t="s">
        <v>82</v>
      </c>
      <c r="AT174" s="123" t="s">
        <v>74</v>
      </c>
      <c r="AU174" s="123" t="s">
        <v>80</v>
      </c>
      <c r="AY174" s="116" t="s">
        <v>123</v>
      </c>
      <c r="BK174" s="124">
        <f>SUM(BK175:BK199)</f>
        <v>0</v>
      </c>
    </row>
    <row r="175" spans="2:65" s="1" customFormat="1" ht="37.9" customHeight="1">
      <c r="B175" s="127"/>
      <c r="C175" s="128" t="s">
        <v>209</v>
      </c>
      <c r="D175" s="128" t="s">
        <v>126</v>
      </c>
      <c r="E175" s="129" t="s">
        <v>210</v>
      </c>
      <c r="F175" s="130" t="s">
        <v>211</v>
      </c>
      <c r="G175" s="131" t="s">
        <v>178</v>
      </c>
      <c r="H175" s="132">
        <v>60.16</v>
      </c>
      <c r="I175" s="133"/>
      <c r="J175" s="134">
        <f>ROUND(I175*H175,2)</f>
        <v>0</v>
      </c>
      <c r="K175" s="130" t="s">
        <v>130</v>
      </c>
      <c r="L175" s="32"/>
      <c r="M175" s="135" t="s">
        <v>1</v>
      </c>
      <c r="N175" s="136" t="s">
        <v>40</v>
      </c>
      <c r="P175" s="137">
        <f>O175*H175</f>
        <v>0</v>
      </c>
      <c r="Q175" s="137">
        <v>1.15E-3</v>
      </c>
      <c r="R175" s="137">
        <f>Q175*H175</f>
        <v>6.9183999999999996E-2</v>
      </c>
      <c r="S175" s="137">
        <v>0</v>
      </c>
      <c r="T175" s="138">
        <f>S175*H175</f>
        <v>0</v>
      </c>
      <c r="AR175" s="139" t="s">
        <v>212</v>
      </c>
      <c r="AT175" s="139" t="s">
        <v>126</v>
      </c>
      <c r="AU175" s="139" t="s">
        <v>82</v>
      </c>
      <c r="AY175" s="17" t="s">
        <v>123</v>
      </c>
      <c r="BE175" s="140">
        <f>IF(N175="základní",J175,0)</f>
        <v>0</v>
      </c>
      <c r="BF175" s="140">
        <f>IF(N175="snížená",J175,0)</f>
        <v>0</v>
      </c>
      <c r="BG175" s="140">
        <f>IF(N175="zákl. přenesená",J175,0)</f>
        <v>0</v>
      </c>
      <c r="BH175" s="140">
        <f>IF(N175="sníž. přenesená",J175,0)</f>
        <v>0</v>
      </c>
      <c r="BI175" s="140">
        <f>IF(N175="nulová",J175,0)</f>
        <v>0</v>
      </c>
      <c r="BJ175" s="17" t="s">
        <v>80</v>
      </c>
      <c r="BK175" s="140">
        <f>ROUND(I175*H175,2)</f>
        <v>0</v>
      </c>
      <c r="BL175" s="17" t="s">
        <v>212</v>
      </c>
      <c r="BM175" s="139" t="s">
        <v>213</v>
      </c>
    </row>
    <row r="176" spans="2:65" s="13" customFormat="1">
      <c r="B176" s="148"/>
      <c r="D176" s="142" t="s">
        <v>132</v>
      </c>
      <c r="E176" s="149" t="s">
        <v>1</v>
      </c>
      <c r="F176" s="150" t="s">
        <v>214</v>
      </c>
      <c r="H176" s="151">
        <v>20.46</v>
      </c>
      <c r="I176" s="152"/>
      <c r="L176" s="148"/>
      <c r="M176" s="153"/>
      <c r="T176" s="154"/>
      <c r="AT176" s="149" t="s">
        <v>132</v>
      </c>
      <c r="AU176" s="149" t="s">
        <v>82</v>
      </c>
      <c r="AV176" s="13" t="s">
        <v>82</v>
      </c>
      <c r="AW176" s="13" t="s">
        <v>31</v>
      </c>
      <c r="AX176" s="13" t="s">
        <v>75</v>
      </c>
      <c r="AY176" s="149" t="s">
        <v>123</v>
      </c>
    </row>
    <row r="177" spans="2:65" s="13" customFormat="1">
      <c r="B177" s="148"/>
      <c r="D177" s="142" t="s">
        <v>132</v>
      </c>
      <c r="E177" s="149" t="s">
        <v>1</v>
      </c>
      <c r="F177" s="150" t="s">
        <v>215</v>
      </c>
      <c r="H177" s="151">
        <v>19.239999999999998</v>
      </c>
      <c r="I177" s="152"/>
      <c r="L177" s="148"/>
      <c r="M177" s="153"/>
      <c r="T177" s="154"/>
      <c r="AT177" s="149" t="s">
        <v>132</v>
      </c>
      <c r="AU177" s="149" t="s">
        <v>82</v>
      </c>
      <c r="AV177" s="13" t="s">
        <v>82</v>
      </c>
      <c r="AW177" s="13" t="s">
        <v>31</v>
      </c>
      <c r="AX177" s="13" t="s">
        <v>75</v>
      </c>
      <c r="AY177" s="149" t="s">
        <v>123</v>
      </c>
    </row>
    <row r="178" spans="2:65" s="13" customFormat="1">
      <c r="B178" s="148"/>
      <c r="D178" s="142" t="s">
        <v>132</v>
      </c>
      <c r="E178" s="149" t="s">
        <v>1</v>
      </c>
      <c r="F178" s="150" t="s">
        <v>214</v>
      </c>
      <c r="H178" s="151">
        <v>20.46</v>
      </c>
      <c r="I178" s="152"/>
      <c r="L178" s="148"/>
      <c r="M178" s="153"/>
      <c r="T178" s="154"/>
      <c r="AT178" s="149" t="s">
        <v>132</v>
      </c>
      <c r="AU178" s="149" t="s">
        <v>82</v>
      </c>
      <c r="AV178" s="13" t="s">
        <v>82</v>
      </c>
      <c r="AW178" s="13" t="s">
        <v>31</v>
      </c>
      <c r="AX178" s="13" t="s">
        <v>75</v>
      </c>
      <c r="AY178" s="149" t="s">
        <v>123</v>
      </c>
    </row>
    <row r="179" spans="2:65" s="15" customFormat="1">
      <c r="B179" s="162"/>
      <c r="D179" s="142" t="s">
        <v>132</v>
      </c>
      <c r="E179" s="163" t="s">
        <v>1</v>
      </c>
      <c r="F179" s="164" t="s">
        <v>141</v>
      </c>
      <c r="H179" s="165">
        <v>60.160000000000004</v>
      </c>
      <c r="I179" s="166"/>
      <c r="L179" s="162"/>
      <c r="M179" s="167"/>
      <c r="T179" s="168"/>
      <c r="AT179" s="163" t="s">
        <v>132</v>
      </c>
      <c r="AU179" s="163" t="s">
        <v>82</v>
      </c>
      <c r="AV179" s="15" t="s">
        <v>124</v>
      </c>
      <c r="AW179" s="15" t="s">
        <v>31</v>
      </c>
      <c r="AX179" s="15" t="s">
        <v>80</v>
      </c>
      <c r="AY179" s="163" t="s">
        <v>123</v>
      </c>
    </row>
    <row r="180" spans="2:65" s="1" customFormat="1" ht="37.9" customHeight="1">
      <c r="B180" s="127"/>
      <c r="C180" s="128" t="s">
        <v>216</v>
      </c>
      <c r="D180" s="128" t="s">
        <v>126</v>
      </c>
      <c r="E180" s="129" t="s">
        <v>217</v>
      </c>
      <c r="F180" s="130" t="s">
        <v>218</v>
      </c>
      <c r="G180" s="131" t="s">
        <v>178</v>
      </c>
      <c r="H180" s="132">
        <v>81</v>
      </c>
      <c r="I180" s="133"/>
      <c r="J180" s="134">
        <f>ROUND(I180*H180,2)</f>
        <v>0</v>
      </c>
      <c r="K180" s="130" t="s">
        <v>130</v>
      </c>
      <c r="L180" s="32"/>
      <c r="M180" s="135" t="s">
        <v>1</v>
      </c>
      <c r="N180" s="136" t="s">
        <v>40</v>
      </c>
      <c r="P180" s="137">
        <f>O180*H180</f>
        <v>0</v>
      </c>
      <c r="Q180" s="137">
        <v>6.3000000000000003E-4</v>
      </c>
      <c r="R180" s="137">
        <f>Q180*H180</f>
        <v>5.1029999999999999E-2</v>
      </c>
      <c r="S180" s="137">
        <v>0</v>
      </c>
      <c r="T180" s="138">
        <f>S180*H180</f>
        <v>0</v>
      </c>
      <c r="AR180" s="139" t="s">
        <v>212</v>
      </c>
      <c r="AT180" s="139" t="s">
        <v>126</v>
      </c>
      <c r="AU180" s="139" t="s">
        <v>82</v>
      </c>
      <c r="AY180" s="17" t="s">
        <v>123</v>
      </c>
      <c r="BE180" s="140">
        <f>IF(N180="základní",J180,0)</f>
        <v>0</v>
      </c>
      <c r="BF180" s="140">
        <f>IF(N180="snížená",J180,0)</f>
        <v>0</v>
      </c>
      <c r="BG180" s="140">
        <f>IF(N180="zákl. přenesená",J180,0)</f>
        <v>0</v>
      </c>
      <c r="BH180" s="140">
        <f>IF(N180="sníž. přenesená",J180,0)</f>
        <v>0</v>
      </c>
      <c r="BI180" s="140">
        <f>IF(N180="nulová",J180,0)</f>
        <v>0</v>
      </c>
      <c r="BJ180" s="17" t="s">
        <v>80</v>
      </c>
      <c r="BK180" s="140">
        <f>ROUND(I180*H180,2)</f>
        <v>0</v>
      </c>
      <c r="BL180" s="17" t="s">
        <v>212</v>
      </c>
      <c r="BM180" s="139" t="s">
        <v>219</v>
      </c>
    </row>
    <row r="181" spans="2:65" s="13" customFormat="1">
      <c r="B181" s="148"/>
      <c r="D181" s="142" t="s">
        <v>132</v>
      </c>
      <c r="E181" s="149" t="s">
        <v>1</v>
      </c>
      <c r="F181" s="150" t="s">
        <v>215</v>
      </c>
      <c r="H181" s="151">
        <v>19.239999999999998</v>
      </c>
      <c r="I181" s="152"/>
      <c r="L181" s="148"/>
      <c r="M181" s="153"/>
      <c r="T181" s="154"/>
      <c r="AT181" s="149" t="s">
        <v>132</v>
      </c>
      <c r="AU181" s="149" t="s">
        <v>82</v>
      </c>
      <c r="AV181" s="13" t="s">
        <v>82</v>
      </c>
      <c r="AW181" s="13" t="s">
        <v>31</v>
      </c>
      <c r="AX181" s="13" t="s">
        <v>75</v>
      </c>
      <c r="AY181" s="149" t="s">
        <v>123</v>
      </c>
    </row>
    <row r="182" spans="2:65" s="13" customFormat="1">
      <c r="B182" s="148"/>
      <c r="D182" s="142" t="s">
        <v>132</v>
      </c>
      <c r="E182" s="149" t="s">
        <v>1</v>
      </c>
      <c r="F182" s="150" t="s">
        <v>220</v>
      </c>
      <c r="H182" s="151">
        <v>20.04</v>
      </c>
      <c r="I182" s="152"/>
      <c r="L182" s="148"/>
      <c r="M182" s="153"/>
      <c r="T182" s="154"/>
      <c r="AT182" s="149" t="s">
        <v>132</v>
      </c>
      <c r="AU182" s="149" t="s">
        <v>82</v>
      </c>
      <c r="AV182" s="13" t="s">
        <v>82</v>
      </c>
      <c r="AW182" s="13" t="s">
        <v>31</v>
      </c>
      <c r="AX182" s="13" t="s">
        <v>75</v>
      </c>
      <c r="AY182" s="149" t="s">
        <v>123</v>
      </c>
    </row>
    <row r="183" spans="2:65" s="13" customFormat="1">
      <c r="B183" s="148"/>
      <c r="D183" s="142" t="s">
        <v>132</v>
      </c>
      <c r="E183" s="149" t="s">
        <v>1</v>
      </c>
      <c r="F183" s="150" t="s">
        <v>214</v>
      </c>
      <c r="H183" s="151">
        <v>20.46</v>
      </c>
      <c r="I183" s="152"/>
      <c r="L183" s="148"/>
      <c r="M183" s="153"/>
      <c r="T183" s="154"/>
      <c r="AT183" s="149" t="s">
        <v>132</v>
      </c>
      <c r="AU183" s="149" t="s">
        <v>82</v>
      </c>
      <c r="AV183" s="13" t="s">
        <v>82</v>
      </c>
      <c r="AW183" s="13" t="s">
        <v>31</v>
      </c>
      <c r="AX183" s="13" t="s">
        <v>75</v>
      </c>
      <c r="AY183" s="149" t="s">
        <v>123</v>
      </c>
    </row>
    <row r="184" spans="2:65" s="13" customFormat="1">
      <c r="B184" s="148"/>
      <c r="D184" s="142" t="s">
        <v>132</v>
      </c>
      <c r="E184" s="149" t="s">
        <v>1</v>
      </c>
      <c r="F184" s="150" t="s">
        <v>221</v>
      </c>
      <c r="H184" s="151">
        <v>21.26</v>
      </c>
      <c r="I184" s="152"/>
      <c r="L184" s="148"/>
      <c r="M184" s="153"/>
      <c r="T184" s="154"/>
      <c r="AT184" s="149" t="s">
        <v>132</v>
      </c>
      <c r="AU184" s="149" t="s">
        <v>82</v>
      </c>
      <c r="AV184" s="13" t="s">
        <v>82</v>
      </c>
      <c r="AW184" s="13" t="s">
        <v>31</v>
      </c>
      <c r="AX184" s="13" t="s">
        <v>75</v>
      </c>
      <c r="AY184" s="149" t="s">
        <v>123</v>
      </c>
    </row>
    <row r="185" spans="2:65" s="15" customFormat="1">
      <c r="B185" s="162"/>
      <c r="D185" s="142" t="s">
        <v>132</v>
      </c>
      <c r="E185" s="163" t="s">
        <v>1</v>
      </c>
      <c r="F185" s="164" t="s">
        <v>141</v>
      </c>
      <c r="H185" s="165">
        <v>81</v>
      </c>
      <c r="I185" s="166"/>
      <c r="L185" s="162"/>
      <c r="M185" s="167"/>
      <c r="T185" s="168"/>
      <c r="AT185" s="163" t="s">
        <v>132</v>
      </c>
      <c r="AU185" s="163" t="s">
        <v>82</v>
      </c>
      <c r="AV185" s="15" t="s">
        <v>124</v>
      </c>
      <c r="AW185" s="15" t="s">
        <v>31</v>
      </c>
      <c r="AX185" s="15" t="s">
        <v>80</v>
      </c>
      <c r="AY185" s="163" t="s">
        <v>123</v>
      </c>
    </row>
    <row r="186" spans="2:65" s="1" customFormat="1" ht="33" customHeight="1">
      <c r="B186" s="127"/>
      <c r="C186" s="128" t="s">
        <v>212</v>
      </c>
      <c r="D186" s="128" t="s">
        <v>126</v>
      </c>
      <c r="E186" s="129" t="s">
        <v>222</v>
      </c>
      <c r="F186" s="130" t="s">
        <v>223</v>
      </c>
      <c r="G186" s="131" t="s">
        <v>178</v>
      </c>
      <c r="H186" s="132">
        <v>20.46</v>
      </c>
      <c r="I186" s="133"/>
      <c r="J186" s="134">
        <f>ROUND(I186*H186,2)</f>
        <v>0</v>
      </c>
      <c r="K186" s="130" t="s">
        <v>130</v>
      </c>
      <c r="L186" s="32"/>
      <c r="M186" s="135" t="s">
        <v>1</v>
      </c>
      <c r="N186" s="136" t="s">
        <v>40</v>
      </c>
      <c r="P186" s="137">
        <f>O186*H186</f>
        <v>0</v>
      </c>
      <c r="Q186" s="137">
        <v>4.0000000000000002E-4</v>
      </c>
      <c r="R186" s="137">
        <f>Q186*H186</f>
        <v>8.1840000000000003E-3</v>
      </c>
      <c r="S186" s="137">
        <v>0</v>
      </c>
      <c r="T186" s="138">
        <f>S186*H186</f>
        <v>0</v>
      </c>
      <c r="AR186" s="139" t="s">
        <v>212</v>
      </c>
      <c r="AT186" s="139" t="s">
        <v>126</v>
      </c>
      <c r="AU186" s="139" t="s">
        <v>82</v>
      </c>
      <c r="AY186" s="17" t="s">
        <v>123</v>
      </c>
      <c r="BE186" s="140">
        <f>IF(N186="základní",J186,0)</f>
        <v>0</v>
      </c>
      <c r="BF186" s="140">
        <f>IF(N186="snížená",J186,0)</f>
        <v>0</v>
      </c>
      <c r="BG186" s="140">
        <f>IF(N186="zákl. přenesená",J186,0)</f>
        <v>0</v>
      </c>
      <c r="BH186" s="140">
        <f>IF(N186="sníž. přenesená",J186,0)</f>
        <v>0</v>
      </c>
      <c r="BI186" s="140">
        <f>IF(N186="nulová",J186,0)</f>
        <v>0</v>
      </c>
      <c r="BJ186" s="17" t="s">
        <v>80</v>
      </c>
      <c r="BK186" s="140">
        <f>ROUND(I186*H186,2)</f>
        <v>0</v>
      </c>
      <c r="BL186" s="17" t="s">
        <v>212</v>
      </c>
      <c r="BM186" s="139" t="s">
        <v>224</v>
      </c>
    </row>
    <row r="187" spans="2:65" s="13" customFormat="1">
      <c r="B187" s="148"/>
      <c r="D187" s="142" t="s">
        <v>132</v>
      </c>
      <c r="E187" s="149" t="s">
        <v>1</v>
      </c>
      <c r="F187" s="150" t="s">
        <v>214</v>
      </c>
      <c r="H187" s="151">
        <v>20.46</v>
      </c>
      <c r="I187" s="152"/>
      <c r="L187" s="148"/>
      <c r="M187" s="153"/>
      <c r="T187" s="154"/>
      <c r="AT187" s="149" t="s">
        <v>132</v>
      </c>
      <c r="AU187" s="149" t="s">
        <v>82</v>
      </c>
      <c r="AV187" s="13" t="s">
        <v>82</v>
      </c>
      <c r="AW187" s="13" t="s">
        <v>31</v>
      </c>
      <c r="AX187" s="13" t="s">
        <v>80</v>
      </c>
      <c r="AY187" s="149" t="s">
        <v>123</v>
      </c>
    </row>
    <row r="188" spans="2:65" s="1" customFormat="1" ht="24.2" customHeight="1">
      <c r="B188" s="127"/>
      <c r="C188" s="128" t="s">
        <v>225</v>
      </c>
      <c r="D188" s="128" t="s">
        <v>126</v>
      </c>
      <c r="E188" s="129" t="s">
        <v>226</v>
      </c>
      <c r="F188" s="130" t="s">
        <v>227</v>
      </c>
      <c r="G188" s="131" t="s">
        <v>144</v>
      </c>
      <c r="H188" s="132">
        <v>256.214</v>
      </c>
      <c r="I188" s="133"/>
      <c r="J188" s="134">
        <f>ROUND(I188*H188,2)</f>
        <v>0</v>
      </c>
      <c r="K188" s="130" t="s">
        <v>130</v>
      </c>
      <c r="L188" s="32"/>
      <c r="M188" s="135" t="s">
        <v>1</v>
      </c>
      <c r="N188" s="136" t="s">
        <v>40</v>
      </c>
      <c r="P188" s="137">
        <f>O188*H188</f>
        <v>0</v>
      </c>
      <c r="Q188" s="137">
        <v>1E-4</v>
      </c>
      <c r="R188" s="137">
        <f>Q188*H188</f>
        <v>2.5621400000000003E-2</v>
      </c>
      <c r="S188" s="137">
        <v>0</v>
      </c>
      <c r="T188" s="138">
        <f>S188*H188</f>
        <v>0</v>
      </c>
      <c r="AR188" s="139" t="s">
        <v>212</v>
      </c>
      <c r="AT188" s="139" t="s">
        <v>126</v>
      </c>
      <c r="AU188" s="139" t="s">
        <v>82</v>
      </c>
      <c r="AY188" s="17" t="s">
        <v>123</v>
      </c>
      <c r="BE188" s="140">
        <f>IF(N188="základní",J188,0)</f>
        <v>0</v>
      </c>
      <c r="BF188" s="140">
        <f>IF(N188="snížená",J188,0)</f>
        <v>0</v>
      </c>
      <c r="BG188" s="140">
        <f>IF(N188="zákl. přenesená",J188,0)</f>
        <v>0</v>
      </c>
      <c r="BH188" s="140">
        <f>IF(N188="sníž. přenesená",J188,0)</f>
        <v>0</v>
      </c>
      <c r="BI188" s="140">
        <f>IF(N188="nulová",J188,0)</f>
        <v>0</v>
      </c>
      <c r="BJ188" s="17" t="s">
        <v>80</v>
      </c>
      <c r="BK188" s="140">
        <f>ROUND(I188*H188,2)</f>
        <v>0</v>
      </c>
      <c r="BL188" s="17" t="s">
        <v>212</v>
      </c>
      <c r="BM188" s="139" t="s">
        <v>228</v>
      </c>
    </row>
    <row r="189" spans="2:65" s="13" customFormat="1">
      <c r="B189" s="148"/>
      <c r="D189" s="142" t="s">
        <v>132</v>
      </c>
      <c r="E189" s="149" t="s">
        <v>1</v>
      </c>
      <c r="F189" s="150" t="s">
        <v>229</v>
      </c>
      <c r="H189" s="151">
        <v>220</v>
      </c>
      <c r="I189" s="152"/>
      <c r="L189" s="148"/>
      <c r="M189" s="153"/>
      <c r="T189" s="154"/>
      <c r="AT189" s="149" t="s">
        <v>132</v>
      </c>
      <c r="AU189" s="149" t="s">
        <v>82</v>
      </c>
      <c r="AV189" s="13" t="s">
        <v>82</v>
      </c>
      <c r="AW189" s="13" t="s">
        <v>31</v>
      </c>
      <c r="AX189" s="13" t="s">
        <v>75</v>
      </c>
      <c r="AY189" s="149" t="s">
        <v>123</v>
      </c>
    </row>
    <row r="190" spans="2:65" s="13" customFormat="1">
      <c r="B190" s="148"/>
      <c r="D190" s="142" t="s">
        <v>132</v>
      </c>
      <c r="E190" s="149" t="s">
        <v>1</v>
      </c>
      <c r="F190" s="150" t="s">
        <v>230</v>
      </c>
      <c r="H190" s="151">
        <v>24.064</v>
      </c>
      <c r="I190" s="152"/>
      <c r="L190" s="148"/>
      <c r="M190" s="153"/>
      <c r="T190" s="154"/>
      <c r="AT190" s="149" t="s">
        <v>132</v>
      </c>
      <c r="AU190" s="149" t="s">
        <v>82</v>
      </c>
      <c r="AV190" s="13" t="s">
        <v>82</v>
      </c>
      <c r="AW190" s="13" t="s">
        <v>31</v>
      </c>
      <c r="AX190" s="13" t="s">
        <v>75</v>
      </c>
      <c r="AY190" s="149" t="s">
        <v>123</v>
      </c>
    </row>
    <row r="191" spans="2:65" s="13" customFormat="1">
      <c r="B191" s="148"/>
      <c r="D191" s="142" t="s">
        <v>132</v>
      </c>
      <c r="E191" s="149" t="s">
        <v>1</v>
      </c>
      <c r="F191" s="150" t="s">
        <v>231</v>
      </c>
      <c r="H191" s="151">
        <v>12.15</v>
      </c>
      <c r="I191" s="152"/>
      <c r="L191" s="148"/>
      <c r="M191" s="153"/>
      <c r="T191" s="154"/>
      <c r="AT191" s="149" t="s">
        <v>132</v>
      </c>
      <c r="AU191" s="149" t="s">
        <v>82</v>
      </c>
      <c r="AV191" s="13" t="s">
        <v>82</v>
      </c>
      <c r="AW191" s="13" t="s">
        <v>31</v>
      </c>
      <c r="AX191" s="13" t="s">
        <v>75</v>
      </c>
      <c r="AY191" s="149" t="s">
        <v>123</v>
      </c>
    </row>
    <row r="192" spans="2:65" s="15" customFormat="1">
      <c r="B192" s="162"/>
      <c r="D192" s="142" t="s">
        <v>132</v>
      </c>
      <c r="E192" s="163" t="s">
        <v>1</v>
      </c>
      <c r="F192" s="164" t="s">
        <v>141</v>
      </c>
      <c r="H192" s="165">
        <v>256.214</v>
      </c>
      <c r="I192" s="166"/>
      <c r="L192" s="162"/>
      <c r="M192" s="167"/>
      <c r="T192" s="168"/>
      <c r="AT192" s="163" t="s">
        <v>132</v>
      </c>
      <c r="AU192" s="163" t="s">
        <v>82</v>
      </c>
      <c r="AV192" s="15" t="s">
        <v>124</v>
      </c>
      <c r="AW192" s="15" t="s">
        <v>31</v>
      </c>
      <c r="AX192" s="15" t="s">
        <v>80</v>
      </c>
      <c r="AY192" s="163" t="s">
        <v>123</v>
      </c>
    </row>
    <row r="193" spans="2:65" s="1" customFormat="1" ht="24.2" customHeight="1">
      <c r="B193" s="127"/>
      <c r="C193" s="169" t="s">
        <v>232</v>
      </c>
      <c r="D193" s="169" t="s">
        <v>164</v>
      </c>
      <c r="E193" s="170" t="s">
        <v>233</v>
      </c>
      <c r="F193" s="171" t="s">
        <v>234</v>
      </c>
      <c r="G193" s="172" t="s">
        <v>144</v>
      </c>
      <c r="H193" s="173">
        <v>298.61700000000002</v>
      </c>
      <c r="I193" s="174"/>
      <c r="J193" s="175">
        <f>ROUND(I193*H193,2)</f>
        <v>0</v>
      </c>
      <c r="K193" s="171" t="s">
        <v>130</v>
      </c>
      <c r="L193" s="176"/>
      <c r="M193" s="177" t="s">
        <v>1</v>
      </c>
      <c r="N193" s="178" t="s">
        <v>40</v>
      </c>
      <c r="P193" s="137">
        <f>O193*H193</f>
        <v>0</v>
      </c>
      <c r="Q193" s="137">
        <v>1.9E-3</v>
      </c>
      <c r="R193" s="137">
        <f>Q193*H193</f>
        <v>0.56737230000000005</v>
      </c>
      <c r="S193" s="137">
        <v>0</v>
      </c>
      <c r="T193" s="138">
        <f>S193*H193</f>
        <v>0</v>
      </c>
      <c r="AR193" s="139" t="s">
        <v>235</v>
      </c>
      <c r="AT193" s="139" t="s">
        <v>164</v>
      </c>
      <c r="AU193" s="139" t="s">
        <v>82</v>
      </c>
      <c r="AY193" s="17" t="s">
        <v>123</v>
      </c>
      <c r="BE193" s="140">
        <f>IF(N193="základní",J193,0)</f>
        <v>0</v>
      </c>
      <c r="BF193" s="140">
        <f>IF(N193="snížená",J193,0)</f>
        <v>0</v>
      </c>
      <c r="BG193" s="140">
        <f>IF(N193="zákl. přenesená",J193,0)</f>
        <v>0</v>
      </c>
      <c r="BH193" s="140">
        <f>IF(N193="sníž. přenesená",J193,0)</f>
        <v>0</v>
      </c>
      <c r="BI193" s="140">
        <f>IF(N193="nulová",J193,0)</f>
        <v>0</v>
      </c>
      <c r="BJ193" s="17" t="s">
        <v>80</v>
      </c>
      <c r="BK193" s="140">
        <f>ROUND(I193*H193,2)</f>
        <v>0</v>
      </c>
      <c r="BL193" s="17" t="s">
        <v>212</v>
      </c>
      <c r="BM193" s="139" t="s">
        <v>236</v>
      </c>
    </row>
    <row r="194" spans="2:65" s="13" customFormat="1">
      <c r="B194" s="148"/>
      <c r="D194" s="142" t="s">
        <v>132</v>
      </c>
      <c r="F194" s="150" t="s">
        <v>237</v>
      </c>
      <c r="H194" s="151">
        <v>298.61700000000002</v>
      </c>
      <c r="I194" s="152"/>
      <c r="L194" s="148"/>
      <c r="M194" s="153"/>
      <c r="T194" s="154"/>
      <c r="AT194" s="149" t="s">
        <v>132</v>
      </c>
      <c r="AU194" s="149" t="s">
        <v>82</v>
      </c>
      <c r="AV194" s="13" t="s">
        <v>82</v>
      </c>
      <c r="AW194" s="13" t="s">
        <v>3</v>
      </c>
      <c r="AX194" s="13" t="s">
        <v>80</v>
      </c>
      <c r="AY194" s="149" t="s">
        <v>123</v>
      </c>
    </row>
    <row r="195" spans="2:65" s="1" customFormat="1" ht="24.2" customHeight="1">
      <c r="B195" s="127"/>
      <c r="C195" s="128" t="s">
        <v>238</v>
      </c>
      <c r="D195" s="128" t="s">
        <v>126</v>
      </c>
      <c r="E195" s="129" t="s">
        <v>239</v>
      </c>
      <c r="F195" s="130" t="s">
        <v>240</v>
      </c>
      <c r="G195" s="131" t="s">
        <v>144</v>
      </c>
      <c r="H195" s="132">
        <v>256.214</v>
      </c>
      <c r="I195" s="133"/>
      <c r="J195" s="134">
        <f>ROUND(I195*H195,2)</f>
        <v>0</v>
      </c>
      <c r="K195" s="130" t="s">
        <v>130</v>
      </c>
      <c r="L195" s="32"/>
      <c r="M195" s="135" t="s">
        <v>1</v>
      </c>
      <c r="N195" s="136" t="s">
        <v>40</v>
      </c>
      <c r="P195" s="137">
        <f>O195*H195</f>
        <v>0</v>
      </c>
      <c r="Q195" s="137">
        <v>0</v>
      </c>
      <c r="R195" s="137">
        <f>Q195*H195</f>
        <v>0</v>
      </c>
      <c r="S195" s="137">
        <v>0</v>
      </c>
      <c r="T195" s="138">
        <f>S195*H195</f>
        <v>0</v>
      </c>
      <c r="AR195" s="139" t="s">
        <v>212</v>
      </c>
      <c r="AT195" s="139" t="s">
        <v>126</v>
      </c>
      <c r="AU195" s="139" t="s">
        <v>82</v>
      </c>
      <c r="AY195" s="17" t="s">
        <v>123</v>
      </c>
      <c r="BE195" s="140">
        <f>IF(N195="základní",J195,0)</f>
        <v>0</v>
      </c>
      <c r="BF195" s="140">
        <f>IF(N195="snížená",J195,0)</f>
        <v>0</v>
      </c>
      <c r="BG195" s="140">
        <f>IF(N195="zákl. přenesená",J195,0)</f>
        <v>0</v>
      </c>
      <c r="BH195" s="140">
        <f>IF(N195="sníž. přenesená",J195,0)</f>
        <v>0</v>
      </c>
      <c r="BI195" s="140">
        <f>IF(N195="nulová",J195,0)</f>
        <v>0</v>
      </c>
      <c r="BJ195" s="17" t="s">
        <v>80</v>
      </c>
      <c r="BK195" s="140">
        <f>ROUND(I195*H195,2)</f>
        <v>0</v>
      </c>
      <c r="BL195" s="17" t="s">
        <v>212</v>
      </c>
      <c r="BM195" s="139" t="s">
        <v>241</v>
      </c>
    </row>
    <row r="196" spans="2:65" s="1" customFormat="1" ht="24.2" customHeight="1">
      <c r="B196" s="127"/>
      <c r="C196" s="169" t="s">
        <v>242</v>
      </c>
      <c r="D196" s="169" t="s">
        <v>164</v>
      </c>
      <c r="E196" s="170" t="s">
        <v>243</v>
      </c>
      <c r="F196" s="171" t="s">
        <v>244</v>
      </c>
      <c r="G196" s="172" t="s">
        <v>144</v>
      </c>
      <c r="H196" s="173">
        <v>295.92700000000002</v>
      </c>
      <c r="I196" s="174"/>
      <c r="J196" s="175">
        <f>ROUND(I196*H196,2)</f>
        <v>0</v>
      </c>
      <c r="K196" s="171" t="s">
        <v>130</v>
      </c>
      <c r="L196" s="176"/>
      <c r="M196" s="177" t="s">
        <v>1</v>
      </c>
      <c r="N196" s="178" t="s">
        <v>40</v>
      </c>
      <c r="P196" s="137">
        <f>O196*H196</f>
        <v>0</v>
      </c>
      <c r="Q196" s="137">
        <v>2.9999999999999997E-4</v>
      </c>
      <c r="R196" s="137">
        <f>Q196*H196</f>
        <v>8.8778099999999999E-2</v>
      </c>
      <c r="S196" s="137">
        <v>0</v>
      </c>
      <c r="T196" s="138">
        <f>S196*H196</f>
        <v>0</v>
      </c>
      <c r="AR196" s="139" t="s">
        <v>235</v>
      </c>
      <c r="AT196" s="139" t="s">
        <v>164</v>
      </c>
      <c r="AU196" s="139" t="s">
        <v>82</v>
      </c>
      <c r="AY196" s="17" t="s">
        <v>123</v>
      </c>
      <c r="BE196" s="140">
        <f>IF(N196="základní",J196,0)</f>
        <v>0</v>
      </c>
      <c r="BF196" s="140">
        <f>IF(N196="snížená",J196,0)</f>
        <v>0</v>
      </c>
      <c r="BG196" s="140">
        <f>IF(N196="zákl. přenesená",J196,0)</f>
        <v>0</v>
      </c>
      <c r="BH196" s="140">
        <f>IF(N196="sníž. přenesená",J196,0)</f>
        <v>0</v>
      </c>
      <c r="BI196" s="140">
        <f>IF(N196="nulová",J196,0)</f>
        <v>0</v>
      </c>
      <c r="BJ196" s="17" t="s">
        <v>80</v>
      </c>
      <c r="BK196" s="140">
        <f>ROUND(I196*H196,2)</f>
        <v>0</v>
      </c>
      <c r="BL196" s="17" t="s">
        <v>212</v>
      </c>
      <c r="BM196" s="139" t="s">
        <v>245</v>
      </c>
    </row>
    <row r="197" spans="2:65" s="13" customFormat="1">
      <c r="B197" s="148"/>
      <c r="D197" s="142" t="s">
        <v>132</v>
      </c>
      <c r="F197" s="150" t="s">
        <v>246</v>
      </c>
      <c r="H197" s="151">
        <v>295.92700000000002</v>
      </c>
      <c r="I197" s="152"/>
      <c r="L197" s="148"/>
      <c r="M197" s="153"/>
      <c r="T197" s="154"/>
      <c r="AT197" s="149" t="s">
        <v>132</v>
      </c>
      <c r="AU197" s="149" t="s">
        <v>82</v>
      </c>
      <c r="AV197" s="13" t="s">
        <v>82</v>
      </c>
      <c r="AW197" s="13" t="s">
        <v>3</v>
      </c>
      <c r="AX197" s="13" t="s">
        <v>80</v>
      </c>
      <c r="AY197" s="149" t="s">
        <v>123</v>
      </c>
    </row>
    <row r="198" spans="2:65" s="1" customFormat="1" ht="33" customHeight="1">
      <c r="B198" s="127"/>
      <c r="C198" s="128" t="s">
        <v>7</v>
      </c>
      <c r="D198" s="128" t="s">
        <v>126</v>
      </c>
      <c r="E198" s="129" t="s">
        <v>247</v>
      </c>
      <c r="F198" s="130" t="s">
        <v>248</v>
      </c>
      <c r="G198" s="131" t="s">
        <v>153</v>
      </c>
      <c r="H198" s="132">
        <v>0.81</v>
      </c>
      <c r="I198" s="133"/>
      <c r="J198" s="134">
        <f>ROUND(I198*H198,2)</f>
        <v>0</v>
      </c>
      <c r="K198" s="130" t="s">
        <v>130</v>
      </c>
      <c r="L198" s="32"/>
      <c r="M198" s="135" t="s">
        <v>1</v>
      </c>
      <c r="N198" s="136" t="s">
        <v>40</v>
      </c>
      <c r="P198" s="137">
        <f>O198*H198</f>
        <v>0</v>
      </c>
      <c r="Q198" s="137">
        <v>0</v>
      </c>
      <c r="R198" s="137">
        <f>Q198*H198</f>
        <v>0</v>
      </c>
      <c r="S198" s="137">
        <v>0</v>
      </c>
      <c r="T198" s="138">
        <f>S198*H198</f>
        <v>0</v>
      </c>
      <c r="AR198" s="139" t="s">
        <v>212</v>
      </c>
      <c r="AT198" s="139" t="s">
        <v>126</v>
      </c>
      <c r="AU198" s="139" t="s">
        <v>82</v>
      </c>
      <c r="AY198" s="17" t="s">
        <v>123</v>
      </c>
      <c r="BE198" s="140">
        <f>IF(N198="základní",J198,0)</f>
        <v>0</v>
      </c>
      <c r="BF198" s="140">
        <f>IF(N198="snížená",J198,0)</f>
        <v>0</v>
      </c>
      <c r="BG198" s="140">
        <f>IF(N198="zákl. přenesená",J198,0)</f>
        <v>0</v>
      </c>
      <c r="BH198" s="140">
        <f>IF(N198="sníž. přenesená",J198,0)</f>
        <v>0</v>
      </c>
      <c r="BI198" s="140">
        <f>IF(N198="nulová",J198,0)</f>
        <v>0</v>
      </c>
      <c r="BJ198" s="17" t="s">
        <v>80</v>
      </c>
      <c r="BK198" s="140">
        <f>ROUND(I198*H198,2)</f>
        <v>0</v>
      </c>
      <c r="BL198" s="17" t="s">
        <v>212</v>
      </c>
      <c r="BM198" s="139" t="s">
        <v>249</v>
      </c>
    </row>
    <row r="199" spans="2:65" s="1" customFormat="1" ht="24.2" customHeight="1">
      <c r="B199" s="127"/>
      <c r="C199" s="128" t="s">
        <v>250</v>
      </c>
      <c r="D199" s="128" t="s">
        <v>126</v>
      </c>
      <c r="E199" s="129" t="s">
        <v>251</v>
      </c>
      <c r="F199" s="130" t="s">
        <v>252</v>
      </c>
      <c r="G199" s="131" t="s">
        <v>153</v>
      </c>
      <c r="H199" s="132">
        <v>0.81</v>
      </c>
      <c r="I199" s="133"/>
      <c r="J199" s="134">
        <f>ROUND(I199*H199,2)</f>
        <v>0</v>
      </c>
      <c r="K199" s="130" t="s">
        <v>130</v>
      </c>
      <c r="L199" s="32"/>
      <c r="M199" s="135" t="s">
        <v>1</v>
      </c>
      <c r="N199" s="136" t="s">
        <v>40</v>
      </c>
      <c r="P199" s="137">
        <f>O199*H199</f>
        <v>0</v>
      </c>
      <c r="Q199" s="137">
        <v>0</v>
      </c>
      <c r="R199" s="137">
        <f>Q199*H199</f>
        <v>0</v>
      </c>
      <c r="S199" s="137">
        <v>0</v>
      </c>
      <c r="T199" s="138">
        <f>S199*H199</f>
        <v>0</v>
      </c>
      <c r="AR199" s="139" t="s">
        <v>212</v>
      </c>
      <c r="AT199" s="139" t="s">
        <v>126</v>
      </c>
      <c r="AU199" s="139" t="s">
        <v>82</v>
      </c>
      <c r="AY199" s="17" t="s">
        <v>123</v>
      </c>
      <c r="BE199" s="140">
        <f>IF(N199="základní",J199,0)</f>
        <v>0</v>
      </c>
      <c r="BF199" s="140">
        <f>IF(N199="snížená",J199,0)</f>
        <v>0</v>
      </c>
      <c r="BG199" s="140">
        <f>IF(N199="zákl. přenesená",J199,0)</f>
        <v>0</v>
      </c>
      <c r="BH199" s="140">
        <f>IF(N199="sníž. přenesená",J199,0)</f>
        <v>0</v>
      </c>
      <c r="BI199" s="140">
        <f>IF(N199="nulová",J199,0)</f>
        <v>0</v>
      </c>
      <c r="BJ199" s="17" t="s">
        <v>80</v>
      </c>
      <c r="BK199" s="140">
        <f>ROUND(I199*H199,2)</f>
        <v>0</v>
      </c>
      <c r="BL199" s="17" t="s">
        <v>212</v>
      </c>
      <c r="BM199" s="139" t="s">
        <v>253</v>
      </c>
    </row>
    <row r="200" spans="2:65" s="11" customFormat="1" ht="22.75" customHeight="1">
      <c r="B200" s="115"/>
      <c r="D200" s="116" t="s">
        <v>74</v>
      </c>
      <c r="E200" s="125" t="s">
        <v>254</v>
      </c>
      <c r="F200" s="125" t="s">
        <v>255</v>
      </c>
      <c r="I200" s="118"/>
      <c r="J200" s="126">
        <f>BK200</f>
        <v>0</v>
      </c>
      <c r="L200" s="115"/>
      <c r="M200" s="120"/>
      <c r="P200" s="121">
        <f>SUM(P201:P206)</f>
        <v>0</v>
      </c>
      <c r="R200" s="121">
        <f>SUM(R201:R206)</f>
        <v>4.0571999999999997E-2</v>
      </c>
      <c r="T200" s="122">
        <f>SUM(T201:T206)</f>
        <v>0</v>
      </c>
      <c r="AR200" s="116" t="s">
        <v>82</v>
      </c>
      <c r="AT200" s="123" t="s">
        <v>74</v>
      </c>
      <c r="AU200" s="123" t="s">
        <v>80</v>
      </c>
      <c r="AY200" s="116" t="s">
        <v>123</v>
      </c>
      <c r="BK200" s="124">
        <f>SUM(BK201:BK206)</f>
        <v>0</v>
      </c>
    </row>
    <row r="201" spans="2:65" s="1" customFormat="1" ht="24.2" customHeight="1">
      <c r="B201" s="127"/>
      <c r="C201" s="128" t="s">
        <v>256</v>
      </c>
      <c r="D201" s="128" t="s">
        <v>126</v>
      </c>
      <c r="E201" s="129" t="s">
        <v>257</v>
      </c>
      <c r="F201" s="130" t="s">
        <v>258</v>
      </c>
      <c r="G201" s="131" t="s">
        <v>144</v>
      </c>
      <c r="H201" s="132">
        <v>5.3559999999999999</v>
      </c>
      <c r="I201" s="133"/>
      <c r="J201" s="134">
        <f>ROUND(I201*H201,2)</f>
        <v>0</v>
      </c>
      <c r="K201" s="130" t="s">
        <v>130</v>
      </c>
      <c r="L201" s="32"/>
      <c r="M201" s="135" t="s">
        <v>1</v>
      </c>
      <c r="N201" s="136" t="s">
        <v>40</v>
      </c>
      <c r="P201" s="137">
        <f>O201*H201</f>
        <v>0</v>
      </c>
      <c r="Q201" s="137">
        <v>6.0000000000000001E-3</v>
      </c>
      <c r="R201" s="137">
        <f>Q201*H201</f>
        <v>3.2135999999999998E-2</v>
      </c>
      <c r="S201" s="137">
        <v>0</v>
      </c>
      <c r="T201" s="138">
        <f>S201*H201</f>
        <v>0</v>
      </c>
      <c r="AR201" s="139" t="s">
        <v>212</v>
      </c>
      <c r="AT201" s="139" t="s">
        <v>126</v>
      </c>
      <c r="AU201" s="139" t="s">
        <v>82</v>
      </c>
      <c r="AY201" s="17" t="s">
        <v>123</v>
      </c>
      <c r="BE201" s="140">
        <f>IF(N201="základní",J201,0)</f>
        <v>0</v>
      </c>
      <c r="BF201" s="140">
        <f>IF(N201="snížená",J201,0)</f>
        <v>0</v>
      </c>
      <c r="BG201" s="140">
        <f>IF(N201="zákl. přenesená",J201,0)</f>
        <v>0</v>
      </c>
      <c r="BH201" s="140">
        <f>IF(N201="sníž. přenesená",J201,0)</f>
        <v>0</v>
      </c>
      <c r="BI201" s="140">
        <f>IF(N201="nulová",J201,0)</f>
        <v>0</v>
      </c>
      <c r="BJ201" s="17" t="s">
        <v>80</v>
      </c>
      <c r="BK201" s="140">
        <f>ROUND(I201*H201,2)</f>
        <v>0</v>
      </c>
      <c r="BL201" s="17" t="s">
        <v>212</v>
      </c>
      <c r="BM201" s="139" t="s">
        <v>259</v>
      </c>
    </row>
    <row r="202" spans="2:65" s="12" customFormat="1">
      <c r="B202" s="141"/>
      <c r="D202" s="142" t="s">
        <v>132</v>
      </c>
      <c r="E202" s="143" t="s">
        <v>1</v>
      </c>
      <c r="F202" s="144" t="s">
        <v>260</v>
      </c>
      <c r="H202" s="143" t="s">
        <v>1</v>
      </c>
      <c r="I202" s="145"/>
      <c r="L202" s="141"/>
      <c r="M202" s="146"/>
      <c r="T202" s="147"/>
      <c r="AT202" s="143" t="s">
        <v>132</v>
      </c>
      <c r="AU202" s="143" t="s">
        <v>82</v>
      </c>
      <c r="AV202" s="12" t="s">
        <v>80</v>
      </c>
      <c r="AW202" s="12" t="s">
        <v>31</v>
      </c>
      <c r="AX202" s="12" t="s">
        <v>75</v>
      </c>
      <c r="AY202" s="143" t="s">
        <v>123</v>
      </c>
    </row>
    <row r="203" spans="2:65" s="13" customFormat="1">
      <c r="B203" s="148"/>
      <c r="D203" s="142" t="s">
        <v>132</v>
      </c>
      <c r="E203" s="149" t="s">
        <v>1</v>
      </c>
      <c r="F203" s="150" t="s">
        <v>147</v>
      </c>
      <c r="H203" s="151">
        <v>5.3559999999999999</v>
      </c>
      <c r="I203" s="152"/>
      <c r="L203" s="148"/>
      <c r="M203" s="153"/>
      <c r="T203" s="154"/>
      <c r="AT203" s="149" t="s">
        <v>132</v>
      </c>
      <c r="AU203" s="149" t="s">
        <v>82</v>
      </c>
      <c r="AV203" s="13" t="s">
        <v>82</v>
      </c>
      <c r="AW203" s="13" t="s">
        <v>31</v>
      </c>
      <c r="AX203" s="13" t="s">
        <v>80</v>
      </c>
      <c r="AY203" s="149" t="s">
        <v>123</v>
      </c>
    </row>
    <row r="204" spans="2:65" s="1" customFormat="1" ht="24.2" customHeight="1">
      <c r="B204" s="127"/>
      <c r="C204" s="169" t="s">
        <v>261</v>
      </c>
      <c r="D204" s="169" t="s">
        <v>164</v>
      </c>
      <c r="E204" s="170" t="s">
        <v>262</v>
      </c>
      <c r="F204" s="171" t="s">
        <v>263</v>
      </c>
      <c r="G204" s="172" t="s">
        <v>144</v>
      </c>
      <c r="H204" s="173">
        <v>5.6239999999999997</v>
      </c>
      <c r="I204" s="174"/>
      <c r="J204" s="175">
        <f>ROUND(I204*H204,2)</f>
        <v>0</v>
      </c>
      <c r="K204" s="171" t="s">
        <v>130</v>
      </c>
      <c r="L204" s="176"/>
      <c r="M204" s="177" t="s">
        <v>1</v>
      </c>
      <c r="N204" s="178" t="s">
        <v>40</v>
      </c>
      <c r="P204" s="137">
        <f>O204*H204</f>
        <v>0</v>
      </c>
      <c r="Q204" s="137">
        <v>1.5E-3</v>
      </c>
      <c r="R204" s="137">
        <f>Q204*H204</f>
        <v>8.4359999999999991E-3</v>
      </c>
      <c r="S204" s="137">
        <v>0</v>
      </c>
      <c r="T204" s="138">
        <f>S204*H204</f>
        <v>0</v>
      </c>
      <c r="AR204" s="139" t="s">
        <v>235</v>
      </c>
      <c r="AT204" s="139" t="s">
        <v>164</v>
      </c>
      <c r="AU204" s="139" t="s">
        <v>82</v>
      </c>
      <c r="AY204" s="17" t="s">
        <v>123</v>
      </c>
      <c r="BE204" s="140">
        <f>IF(N204="základní",J204,0)</f>
        <v>0</v>
      </c>
      <c r="BF204" s="140">
        <f>IF(N204="snížená",J204,0)</f>
        <v>0</v>
      </c>
      <c r="BG204" s="140">
        <f>IF(N204="zákl. přenesená",J204,0)</f>
        <v>0</v>
      </c>
      <c r="BH204" s="140">
        <f>IF(N204="sníž. přenesená",J204,0)</f>
        <v>0</v>
      </c>
      <c r="BI204" s="140">
        <f>IF(N204="nulová",J204,0)</f>
        <v>0</v>
      </c>
      <c r="BJ204" s="17" t="s">
        <v>80</v>
      </c>
      <c r="BK204" s="140">
        <f>ROUND(I204*H204,2)</f>
        <v>0</v>
      </c>
      <c r="BL204" s="17" t="s">
        <v>212</v>
      </c>
      <c r="BM204" s="139" t="s">
        <v>264</v>
      </c>
    </row>
    <row r="205" spans="2:65" s="13" customFormat="1">
      <c r="B205" s="148"/>
      <c r="D205" s="142" t="s">
        <v>132</v>
      </c>
      <c r="F205" s="150" t="s">
        <v>265</v>
      </c>
      <c r="H205" s="151">
        <v>5.6239999999999997</v>
      </c>
      <c r="I205" s="152"/>
      <c r="L205" s="148"/>
      <c r="M205" s="153"/>
      <c r="T205" s="154"/>
      <c r="AT205" s="149" t="s">
        <v>132</v>
      </c>
      <c r="AU205" s="149" t="s">
        <v>82</v>
      </c>
      <c r="AV205" s="13" t="s">
        <v>82</v>
      </c>
      <c r="AW205" s="13" t="s">
        <v>3</v>
      </c>
      <c r="AX205" s="13" t="s">
        <v>80</v>
      </c>
      <c r="AY205" s="149" t="s">
        <v>123</v>
      </c>
    </row>
    <row r="206" spans="2:65" s="1" customFormat="1" ht="33" customHeight="1">
      <c r="B206" s="127"/>
      <c r="C206" s="128" t="s">
        <v>266</v>
      </c>
      <c r="D206" s="128" t="s">
        <v>126</v>
      </c>
      <c r="E206" s="129" t="s">
        <v>267</v>
      </c>
      <c r="F206" s="130" t="s">
        <v>268</v>
      </c>
      <c r="G206" s="131" t="s">
        <v>153</v>
      </c>
      <c r="H206" s="132">
        <v>4.1000000000000002E-2</v>
      </c>
      <c r="I206" s="133"/>
      <c r="J206" s="134">
        <f>ROUND(I206*H206,2)</f>
        <v>0</v>
      </c>
      <c r="K206" s="130" t="s">
        <v>130</v>
      </c>
      <c r="L206" s="32"/>
      <c r="M206" s="135" t="s">
        <v>1</v>
      </c>
      <c r="N206" s="136" t="s">
        <v>40</v>
      </c>
      <c r="P206" s="137">
        <f>O206*H206</f>
        <v>0</v>
      </c>
      <c r="Q206" s="137">
        <v>0</v>
      </c>
      <c r="R206" s="137">
        <f>Q206*H206</f>
        <v>0</v>
      </c>
      <c r="S206" s="137">
        <v>0</v>
      </c>
      <c r="T206" s="138">
        <f>S206*H206</f>
        <v>0</v>
      </c>
      <c r="AR206" s="139" t="s">
        <v>212</v>
      </c>
      <c r="AT206" s="139" t="s">
        <v>126</v>
      </c>
      <c r="AU206" s="139" t="s">
        <v>82</v>
      </c>
      <c r="AY206" s="17" t="s">
        <v>123</v>
      </c>
      <c r="BE206" s="140">
        <f>IF(N206="základní",J206,0)</f>
        <v>0</v>
      </c>
      <c r="BF206" s="140">
        <f>IF(N206="snížená",J206,0)</f>
        <v>0</v>
      </c>
      <c r="BG206" s="140">
        <f>IF(N206="zákl. přenesená",J206,0)</f>
        <v>0</v>
      </c>
      <c r="BH206" s="140">
        <f>IF(N206="sníž. přenesená",J206,0)</f>
        <v>0</v>
      </c>
      <c r="BI206" s="140">
        <f>IF(N206="nulová",J206,0)</f>
        <v>0</v>
      </c>
      <c r="BJ206" s="17" t="s">
        <v>80</v>
      </c>
      <c r="BK206" s="140">
        <f>ROUND(I206*H206,2)</f>
        <v>0</v>
      </c>
      <c r="BL206" s="17" t="s">
        <v>212</v>
      </c>
      <c r="BM206" s="139" t="s">
        <v>269</v>
      </c>
    </row>
    <row r="207" spans="2:65" s="11" customFormat="1" ht="22.75" customHeight="1">
      <c r="B207" s="115"/>
      <c r="D207" s="116" t="s">
        <v>74</v>
      </c>
      <c r="E207" s="125" t="s">
        <v>270</v>
      </c>
      <c r="F207" s="125" t="s">
        <v>271</v>
      </c>
      <c r="I207" s="118"/>
      <c r="J207" s="126">
        <f>BK207</f>
        <v>0</v>
      </c>
      <c r="L207" s="115"/>
      <c r="M207" s="120"/>
      <c r="P207" s="121">
        <f>SUM(P208:P209)</f>
        <v>0</v>
      </c>
      <c r="R207" s="121">
        <f>SUM(R208:R209)</f>
        <v>0</v>
      </c>
      <c r="T207" s="122">
        <f>SUM(T208:T209)</f>
        <v>0</v>
      </c>
      <c r="AR207" s="116" t="s">
        <v>82</v>
      </c>
      <c r="AT207" s="123" t="s">
        <v>74</v>
      </c>
      <c r="AU207" s="123" t="s">
        <v>80</v>
      </c>
      <c r="AY207" s="116" t="s">
        <v>123</v>
      </c>
      <c r="BK207" s="124">
        <f>SUM(BK208:BK209)</f>
        <v>0</v>
      </c>
    </row>
    <row r="208" spans="2:65" s="1" customFormat="1" ht="37.9" customHeight="1">
      <c r="B208" s="127"/>
      <c r="C208" s="128" t="s">
        <v>272</v>
      </c>
      <c r="D208" s="128" t="s">
        <v>126</v>
      </c>
      <c r="E208" s="129" t="s">
        <v>273</v>
      </c>
      <c r="F208" s="130" t="s">
        <v>274</v>
      </c>
      <c r="G208" s="131" t="s">
        <v>275</v>
      </c>
      <c r="H208" s="132">
        <v>1</v>
      </c>
      <c r="I208" s="133"/>
      <c r="J208" s="134">
        <f>ROUND(I208*H208,2)</f>
        <v>0</v>
      </c>
      <c r="K208" s="130" t="s">
        <v>1</v>
      </c>
      <c r="L208" s="32"/>
      <c r="M208" s="135" t="s">
        <v>1</v>
      </c>
      <c r="N208" s="136" t="s">
        <v>40</v>
      </c>
      <c r="P208" s="137">
        <f>O208*H208</f>
        <v>0</v>
      </c>
      <c r="Q208" s="137">
        <v>0</v>
      </c>
      <c r="R208" s="137">
        <f>Q208*H208</f>
        <v>0</v>
      </c>
      <c r="S208" s="137">
        <v>0</v>
      </c>
      <c r="T208" s="138">
        <f>S208*H208</f>
        <v>0</v>
      </c>
      <c r="AR208" s="139" t="s">
        <v>212</v>
      </c>
      <c r="AT208" s="139" t="s">
        <v>126</v>
      </c>
      <c r="AU208" s="139" t="s">
        <v>82</v>
      </c>
      <c r="AY208" s="17" t="s">
        <v>123</v>
      </c>
      <c r="BE208" s="140">
        <f>IF(N208="základní",J208,0)</f>
        <v>0</v>
      </c>
      <c r="BF208" s="140">
        <f>IF(N208="snížená",J208,0)</f>
        <v>0</v>
      </c>
      <c r="BG208" s="140">
        <f>IF(N208="zákl. přenesená",J208,0)</f>
        <v>0</v>
      </c>
      <c r="BH208" s="140">
        <f>IF(N208="sníž. přenesená",J208,0)</f>
        <v>0</v>
      </c>
      <c r="BI208" s="140">
        <f>IF(N208="nulová",J208,0)</f>
        <v>0</v>
      </c>
      <c r="BJ208" s="17" t="s">
        <v>80</v>
      </c>
      <c r="BK208" s="140">
        <f>ROUND(I208*H208,2)</f>
        <v>0</v>
      </c>
      <c r="BL208" s="17" t="s">
        <v>212</v>
      </c>
      <c r="BM208" s="139" t="s">
        <v>276</v>
      </c>
    </row>
    <row r="209" spans="2:65" s="1" customFormat="1" ht="16.600000000000001" customHeight="1">
      <c r="B209" s="127"/>
      <c r="C209" s="128" t="s">
        <v>277</v>
      </c>
      <c r="D209" s="128" t="s">
        <v>126</v>
      </c>
      <c r="E209" s="129" t="s">
        <v>278</v>
      </c>
      <c r="F209" s="130" t="s">
        <v>279</v>
      </c>
      <c r="G209" s="131" t="s">
        <v>275</v>
      </c>
      <c r="H209" s="132">
        <v>1</v>
      </c>
      <c r="I209" s="133"/>
      <c r="J209" s="134">
        <f>ROUND(I209*H209,2)</f>
        <v>0</v>
      </c>
      <c r="K209" s="130" t="s">
        <v>1</v>
      </c>
      <c r="L209" s="32"/>
      <c r="M209" s="135" t="s">
        <v>1</v>
      </c>
      <c r="N209" s="136" t="s">
        <v>40</v>
      </c>
      <c r="P209" s="137">
        <f>O209*H209</f>
        <v>0</v>
      </c>
      <c r="Q209" s="137">
        <v>0</v>
      </c>
      <c r="R209" s="137">
        <f>Q209*H209</f>
        <v>0</v>
      </c>
      <c r="S209" s="137">
        <v>0</v>
      </c>
      <c r="T209" s="138">
        <f>S209*H209</f>
        <v>0</v>
      </c>
      <c r="AR209" s="139" t="s">
        <v>212</v>
      </c>
      <c r="AT209" s="139" t="s">
        <v>126</v>
      </c>
      <c r="AU209" s="139" t="s">
        <v>82</v>
      </c>
      <c r="AY209" s="17" t="s">
        <v>123</v>
      </c>
      <c r="BE209" s="140">
        <f>IF(N209="základní",J209,0)</f>
        <v>0</v>
      </c>
      <c r="BF209" s="140">
        <f>IF(N209="snížená",J209,0)</f>
        <v>0</v>
      </c>
      <c r="BG209" s="140">
        <f>IF(N209="zákl. přenesená",J209,0)</f>
        <v>0</v>
      </c>
      <c r="BH209" s="140">
        <f>IF(N209="sníž. přenesená",J209,0)</f>
        <v>0</v>
      </c>
      <c r="BI209" s="140">
        <f>IF(N209="nulová",J209,0)</f>
        <v>0</v>
      </c>
      <c r="BJ209" s="17" t="s">
        <v>80</v>
      </c>
      <c r="BK209" s="140">
        <f>ROUND(I209*H209,2)</f>
        <v>0</v>
      </c>
      <c r="BL209" s="17" t="s">
        <v>212</v>
      </c>
      <c r="BM209" s="139" t="s">
        <v>280</v>
      </c>
    </row>
    <row r="210" spans="2:65" s="11" customFormat="1" ht="22.75" customHeight="1">
      <c r="B210" s="115"/>
      <c r="D210" s="116" t="s">
        <v>74</v>
      </c>
      <c r="E210" s="125" t="s">
        <v>281</v>
      </c>
      <c r="F210" s="125" t="s">
        <v>282</v>
      </c>
      <c r="I210" s="118"/>
      <c r="J210" s="126">
        <f>BK210</f>
        <v>0</v>
      </c>
      <c r="L210" s="115"/>
      <c r="M210" s="120"/>
      <c r="P210" s="121">
        <f>SUM(P211:P217)</f>
        <v>0</v>
      </c>
      <c r="R210" s="121">
        <f>SUM(R211:R217)</f>
        <v>0.18143999999999999</v>
      </c>
      <c r="T210" s="122">
        <f>SUM(T211:T217)</f>
        <v>7.7355000000000007E-2</v>
      </c>
      <c r="AR210" s="116" t="s">
        <v>82</v>
      </c>
      <c r="AT210" s="123" t="s">
        <v>74</v>
      </c>
      <c r="AU210" s="123" t="s">
        <v>80</v>
      </c>
      <c r="AY210" s="116" t="s">
        <v>123</v>
      </c>
      <c r="BK210" s="124">
        <f>SUM(BK211:BK217)</f>
        <v>0</v>
      </c>
    </row>
    <row r="211" spans="2:65" s="1" customFormat="1" ht="24.2" customHeight="1">
      <c r="B211" s="127"/>
      <c r="C211" s="128" t="s">
        <v>283</v>
      </c>
      <c r="D211" s="128" t="s">
        <v>126</v>
      </c>
      <c r="E211" s="129" t="s">
        <v>284</v>
      </c>
      <c r="F211" s="130" t="s">
        <v>285</v>
      </c>
      <c r="G211" s="131" t="s">
        <v>178</v>
      </c>
      <c r="H211" s="132">
        <v>40.5</v>
      </c>
      <c r="I211" s="133"/>
      <c r="J211" s="134">
        <f>ROUND(I211*H211,2)</f>
        <v>0</v>
      </c>
      <c r="K211" s="130" t="s">
        <v>130</v>
      </c>
      <c r="L211" s="32"/>
      <c r="M211" s="135" t="s">
        <v>1</v>
      </c>
      <c r="N211" s="136" t="s">
        <v>40</v>
      </c>
      <c r="P211" s="137">
        <f>O211*H211</f>
        <v>0</v>
      </c>
      <c r="Q211" s="137">
        <v>0</v>
      </c>
      <c r="R211" s="137">
        <f>Q211*H211</f>
        <v>0</v>
      </c>
      <c r="S211" s="137">
        <v>1.91E-3</v>
      </c>
      <c r="T211" s="138">
        <f>S211*H211</f>
        <v>7.7355000000000007E-2</v>
      </c>
      <c r="AR211" s="139" t="s">
        <v>212</v>
      </c>
      <c r="AT211" s="139" t="s">
        <v>126</v>
      </c>
      <c r="AU211" s="139" t="s">
        <v>82</v>
      </c>
      <c r="AY211" s="17" t="s">
        <v>123</v>
      </c>
      <c r="BE211" s="140">
        <f>IF(N211="základní",J211,0)</f>
        <v>0</v>
      </c>
      <c r="BF211" s="140">
        <f>IF(N211="snížená",J211,0)</f>
        <v>0</v>
      </c>
      <c r="BG211" s="140">
        <f>IF(N211="zákl. přenesená",J211,0)</f>
        <v>0</v>
      </c>
      <c r="BH211" s="140">
        <f>IF(N211="sníž. přenesená",J211,0)</f>
        <v>0</v>
      </c>
      <c r="BI211" s="140">
        <f>IF(N211="nulová",J211,0)</f>
        <v>0</v>
      </c>
      <c r="BJ211" s="17" t="s">
        <v>80</v>
      </c>
      <c r="BK211" s="140">
        <f>ROUND(I211*H211,2)</f>
        <v>0</v>
      </c>
      <c r="BL211" s="17" t="s">
        <v>212</v>
      </c>
      <c r="BM211" s="139" t="s">
        <v>286</v>
      </c>
    </row>
    <row r="212" spans="2:65" s="13" customFormat="1">
      <c r="B212" s="148"/>
      <c r="D212" s="142" t="s">
        <v>132</v>
      </c>
      <c r="E212" s="149" t="s">
        <v>1</v>
      </c>
      <c r="F212" s="150" t="s">
        <v>220</v>
      </c>
      <c r="H212" s="151">
        <v>20.04</v>
      </c>
      <c r="I212" s="152"/>
      <c r="L212" s="148"/>
      <c r="M212" s="153"/>
      <c r="T212" s="154"/>
      <c r="AT212" s="149" t="s">
        <v>132</v>
      </c>
      <c r="AU212" s="149" t="s">
        <v>82</v>
      </c>
      <c r="AV212" s="13" t="s">
        <v>82</v>
      </c>
      <c r="AW212" s="13" t="s">
        <v>31</v>
      </c>
      <c r="AX212" s="13" t="s">
        <v>75</v>
      </c>
      <c r="AY212" s="149" t="s">
        <v>123</v>
      </c>
    </row>
    <row r="213" spans="2:65" s="13" customFormat="1">
      <c r="B213" s="148"/>
      <c r="D213" s="142" t="s">
        <v>132</v>
      </c>
      <c r="E213" s="149" t="s">
        <v>1</v>
      </c>
      <c r="F213" s="150" t="s">
        <v>214</v>
      </c>
      <c r="H213" s="151">
        <v>20.46</v>
      </c>
      <c r="I213" s="152"/>
      <c r="L213" s="148"/>
      <c r="M213" s="153"/>
      <c r="T213" s="154"/>
      <c r="AT213" s="149" t="s">
        <v>132</v>
      </c>
      <c r="AU213" s="149" t="s">
        <v>82</v>
      </c>
      <c r="AV213" s="13" t="s">
        <v>82</v>
      </c>
      <c r="AW213" s="13" t="s">
        <v>31</v>
      </c>
      <c r="AX213" s="13" t="s">
        <v>75</v>
      </c>
      <c r="AY213" s="149" t="s">
        <v>123</v>
      </c>
    </row>
    <row r="214" spans="2:65" s="15" customFormat="1">
      <c r="B214" s="162"/>
      <c r="D214" s="142" t="s">
        <v>132</v>
      </c>
      <c r="E214" s="163" t="s">
        <v>1</v>
      </c>
      <c r="F214" s="164" t="s">
        <v>141</v>
      </c>
      <c r="H214" s="165">
        <v>40.5</v>
      </c>
      <c r="I214" s="166"/>
      <c r="L214" s="162"/>
      <c r="M214" s="167"/>
      <c r="T214" s="168"/>
      <c r="AT214" s="163" t="s">
        <v>132</v>
      </c>
      <c r="AU214" s="163" t="s">
        <v>82</v>
      </c>
      <c r="AV214" s="15" t="s">
        <v>124</v>
      </c>
      <c r="AW214" s="15" t="s">
        <v>31</v>
      </c>
      <c r="AX214" s="15" t="s">
        <v>80</v>
      </c>
      <c r="AY214" s="163" t="s">
        <v>123</v>
      </c>
    </row>
    <row r="215" spans="2:65" s="1" customFormat="1" ht="33" customHeight="1">
      <c r="B215" s="127"/>
      <c r="C215" s="128" t="s">
        <v>287</v>
      </c>
      <c r="D215" s="128" t="s">
        <v>126</v>
      </c>
      <c r="E215" s="129" t="s">
        <v>288</v>
      </c>
      <c r="F215" s="130" t="s">
        <v>289</v>
      </c>
      <c r="G215" s="131" t="s">
        <v>178</v>
      </c>
      <c r="H215" s="132">
        <v>40.5</v>
      </c>
      <c r="I215" s="133"/>
      <c r="J215" s="134">
        <f>ROUND(I215*H215,2)</f>
        <v>0</v>
      </c>
      <c r="K215" s="130" t="s">
        <v>130</v>
      </c>
      <c r="L215" s="32"/>
      <c r="M215" s="135" t="s">
        <v>1</v>
      </c>
      <c r="N215" s="136" t="s">
        <v>40</v>
      </c>
      <c r="P215" s="137">
        <f>O215*H215</f>
        <v>0</v>
      </c>
      <c r="Q215" s="137">
        <v>4.4799999999999996E-3</v>
      </c>
      <c r="R215" s="137">
        <f>Q215*H215</f>
        <v>0.18143999999999999</v>
      </c>
      <c r="S215" s="137">
        <v>0</v>
      </c>
      <c r="T215" s="138">
        <f>S215*H215</f>
        <v>0</v>
      </c>
      <c r="AR215" s="139" t="s">
        <v>212</v>
      </c>
      <c r="AT215" s="139" t="s">
        <v>126</v>
      </c>
      <c r="AU215" s="139" t="s">
        <v>82</v>
      </c>
      <c r="AY215" s="17" t="s">
        <v>123</v>
      </c>
      <c r="BE215" s="140">
        <f>IF(N215="základní",J215,0)</f>
        <v>0</v>
      </c>
      <c r="BF215" s="140">
        <f>IF(N215="snížená",J215,0)</f>
        <v>0</v>
      </c>
      <c r="BG215" s="140">
        <f>IF(N215="zákl. přenesená",J215,0)</f>
        <v>0</v>
      </c>
      <c r="BH215" s="140">
        <f>IF(N215="sníž. přenesená",J215,0)</f>
        <v>0</v>
      </c>
      <c r="BI215" s="140">
        <f>IF(N215="nulová",J215,0)</f>
        <v>0</v>
      </c>
      <c r="BJ215" s="17" t="s">
        <v>80</v>
      </c>
      <c r="BK215" s="140">
        <f>ROUND(I215*H215,2)</f>
        <v>0</v>
      </c>
      <c r="BL215" s="17" t="s">
        <v>212</v>
      </c>
      <c r="BM215" s="139" t="s">
        <v>290</v>
      </c>
    </row>
    <row r="216" spans="2:65" s="1" customFormat="1" ht="33" customHeight="1">
      <c r="B216" s="127"/>
      <c r="C216" s="128" t="s">
        <v>291</v>
      </c>
      <c r="D216" s="128" t="s">
        <v>126</v>
      </c>
      <c r="E216" s="129" t="s">
        <v>292</v>
      </c>
      <c r="F216" s="130" t="s">
        <v>293</v>
      </c>
      <c r="G216" s="131" t="s">
        <v>162</v>
      </c>
      <c r="H216" s="132">
        <v>2</v>
      </c>
      <c r="I216" s="133"/>
      <c r="J216" s="134">
        <f>ROUND(I216*H216,2)</f>
        <v>0</v>
      </c>
      <c r="K216" s="130" t="s">
        <v>130</v>
      </c>
      <c r="L216" s="32"/>
      <c r="M216" s="135" t="s">
        <v>1</v>
      </c>
      <c r="N216" s="136" t="s">
        <v>40</v>
      </c>
      <c r="P216" s="137">
        <f>O216*H216</f>
        <v>0</v>
      </c>
      <c r="Q216" s="137">
        <v>0</v>
      </c>
      <c r="R216" s="137">
        <f>Q216*H216</f>
        <v>0</v>
      </c>
      <c r="S216" s="137">
        <v>0</v>
      </c>
      <c r="T216" s="138">
        <f>S216*H216</f>
        <v>0</v>
      </c>
      <c r="AR216" s="139" t="s">
        <v>212</v>
      </c>
      <c r="AT216" s="139" t="s">
        <v>126</v>
      </c>
      <c r="AU216" s="139" t="s">
        <v>82</v>
      </c>
      <c r="AY216" s="17" t="s">
        <v>123</v>
      </c>
      <c r="BE216" s="140">
        <f>IF(N216="základní",J216,0)</f>
        <v>0</v>
      </c>
      <c r="BF216" s="140">
        <f>IF(N216="snížená",J216,0)</f>
        <v>0</v>
      </c>
      <c r="BG216" s="140">
        <f>IF(N216="zákl. přenesená",J216,0)</f>
        <v>0</v>
      </c>
      <c r="BH216" s="140">
        <f>IF(N216="sníž. přenesená",J216,0)</f>
        <v>0</v>
      </c>
      <c r="BI216" s="140">
        <f>IF(N216="nulová",J216,0)</f>
        <v>0</v>
      </c>
      <c r="BJ216" s="17" t="s">
        <v>80</v>
      </c>
      <c r="BK216" s="140">
        <f>ROUND(I216*H216,2)</f>
        <v>0</v>
      </c>
      <c r="BL216" s="17" t="s">
        <v>212</v>
      </c>
      <c r="BM216" s="139" t="s">
        <v>294</v>
      </c>
    </row>
    <row r="217" spans="2:65" s="1" customFormat="1" ht="33" customHeight="1">
      <c r="B217" s="127"/>
      <c r="C217" s="128" t="s">
        <v>295</v>
      </c>
      <c r="D217" s="128" t="s">
        <v>126</v>
      </c>
      <c r="E217" s="129" t="s">
        <v>296</v>
      </c>
      <c r="F217" s="130" t="s">
        <v>297</v>
      </c>
      <c r="G217" s="131" t="s">
        <v>153</v>
      </c>
      <c r="H217" s="132">
        <v>0.18099999999999999</v>
      </c>
      <c r="I217" s="133"/>
      <c r="J217" s="134">
        <f>ROUND(I217*H217,2)</f>
        <v>0</v>
      </c>
      <c r="K217" s="130" t="s">
        <v>130</v>
      </c>
      <c r="L217" s="32"/>
      <c r="M217" s="135" t="s">
        <v>1</v>
      </c>
      <c r="N217" s="136" t="s">
        <v>40</v>
      </c>
      <c r="P217" s="137">
        <f>O217*H217</f>
        <v>0</v>
      </c>
      <c r="Q217" s="137">
        <v>0</v>
      </c>
      <c r="R217" s="137">
        <f>Q217*H217</f>
        <v>0</v>
      </c>
      <c r="S217" s="137">
        <v>0</v>
      </c>
      <c r="T217" s="138">
        <f>S217*H217</f>
        <v>0</v>
      </c>
      <c r="AR217" s="139" t="s">
        <v>212</v>
      </c>
      <c r="AT217" s="139" t="s">
        <v>126</v>
      </c>
      <c r="AU217" s="139" t="s">
        <v>82</v>
      </c>
      <c r="AY217" s="17" t="s">
        <v>123</v>
      </c>
      <c r="BE217" s="140">
        <f>IF(N217="základní",J217,0)</f>
        <v>0</v>
      </c>
      <c r="BF217" s="140">
        <f>IF(N217="snížená",J217,0)</f>
        <v>0</v>
      </c>
      <c r="BG217" s="140">
        <f>IF(N217="zákl. přenesená",J217,0)</f>
        <v>0</v>
      </c>
      <c r="BH217" s="140">
        <f>IF(N217="sníž. přenesená",J217,0)</f>
        <v>0</v>
      </c>
      <c r="BI217" s="140">
        <f>IF(N217="nulová",J217,0)</f>
        <v>0</v>
      </c>
      <c r="BJ217" s="17" t="s">
        <v>80</v>
      </c>
      <c r="BK217" s="140">
        <f>ROUND(I217*H217,2)</f>
        <v>0</v>
      </c>
      <c r="BL217" s="17" t="s">
        <v>212</v>
      </c>
      <c r="BM217" s="139" t="s">
        <v>298</v>
      </c>
    </row>
    <row r="218" spans="2:65" s="11" customFormat="1" ht="22.75" customHeight="1">
      <c r="B218" s="115"/>
      <c r="D218" s="116" t="s">
        <v>74</v>
      </c>
      <c r="E218" s="125" t="s">
        <v>299</v>
      </c>
      <c r="F218" s="125" t="s">
        <v>300</v>
      </c>
      <c r="I218" s="118"/>
      <c r="J218" s="126">
        <f>BK218</f>
        <v>0</v>
      </c>
      <c r="L218" s="115"/>
      <c r="M218" s="120"/>
      <c r="P218" s="121">
        <f>SUM(P219:P228)</f>
        <v>0</v>
      </c>
      <c r="R218" s="121">
        <f>SUM(R219:R228)</f>
        <v>1.4994800000000001E-2</v>
      </c>
      <c r="T218" s="122">
        <f>SUM(T219:T228)</f>
        <v>0.82471399999999995</v>
      </c>
      <c r="AR218" s="116" t="s">
        <v>82</v>
      </c>
      <c r="AT218" s="123" t="s">
        <v>74</v>
      </c>
      <c r="AU218" s="123" t="s">
        <v>80</v>
      </c>
      <c r="AY218" s="116" t="s">
        <v>123</v>
      </c>
      <c r="BK218" s="124">
        <f>SUM(BK219:BK228)</f>
        <v>0</v>
      </c>
    </row>
    <row r="219" spans="2:65" s="1" customFormat="1" ht="24.2" customHeight="1">
      <c r="B219" s="127"/>
      <c r="C219" s="128" t="s">
        <v>235</v>
      </c>
      <c r="D219" s="128" t="s">
        <v>126</v>
      </c>
      <c r="E219" s="129" t="s">
        <v>301</v>
      </c>
      <c r="F219" s="130" t="s">
        <v>302</v>
      </c>
      <c r="G219" s="131" t="s">
        <v>144</v>
      </c>
      <c r="H219" s="132">
        <v>37.487000000000002</v>
      </c>
      <c r="I219" s="133"/>
      <c r="J219" s="134">
        <f>ROUND(I219*H219,2)</f>
        <v>0</v>
      </c>
      <c r="K219" s="130" t="s">
        <v>130</v>
      </c>
      <c r="L219" s="32"/>
      <c r="M219" s="135" t="s">
        <v>1</v>
      </c>
      <c r="N219" s="136" t="s">
        <v>40</v>
      </c>
      <c r="P219" s="137">
        <f>O219*H219</f>
        <v>0</v>
      </c>
      <c r="Q219" s="137">
        <v>0</v>
      </c>
      <c r="R219" s="137">
        <f>Q219*H219</f>
        <v>0</v>
      </c>
      <c r="S219" s="137">
        <v>2.1999999999999999E-2</v>
      </c>
      <c r="T219" s="138">
        <f>S219*H219</f>
        <v>0.82471399999999995</v>
      </c>
      <c r="AR219" s="139" t="s">
        <v>212</v>
      </c>
      <c r="AT219" s="139" t="s">
        <v>126</v>
      </c>
      <c r="AU219" s="139" t="s">
        <v>82</v>
      </c>
      <c r="AY219" s="17" t="s">
        <v>123</v>
      </c>
      <c r="BE219" s="140">
        <f>IF(N219="základní",J219,0)</f>
        <v>0</v>
      </c>
      <c r="BF219" s="140">
        <f>IF(N219="snížená",J219,0)</f>
        <v>0</v>
      </c>
      <c r="BG219" s="140">
        <f>IF(N219="zákl. přenesená",J219,0)</f>
        <v>0</v>
      </c>
      <c r="BH219" s="140">
        <f>IF(N219="sníž. přenesená",J219,0)</f>
        <v>0</v>
      </c>
      <c r="BI219" s="140">
        <f>IF(N219="nulová",J219,0)</f>
        <v>0</v>
      </c>
      <c r="BJ219" s="17" t="s">
        <v>80</v>
      </c>
      <c r="BK219" s="140">
        <f>ROUND(I219*H219,2)</f>
        <v>0</v>
      </c>
      <c r="BL219" s="17" t="s">
        <v>212</v>
      </c>
      <c r="BM219" s="139" t="s">
        <v>303</v>
      </c>
    </row>
    <row r="220" spans="2:65" s="13" customFormat="1">
      <c r="B220" s="148"/>
      <c r="D220" s="142" t="s">
        <v>132</v>
      </c>
      <c r="E220" s="149" t="s">
        <v>1</v>
      </c>
      <c r="F220" s="150" t="s">
        <v>304</v>
      </c>
      <c r="H220" s="151">
        <v>37.487000000000002</v>
      </c>
      <c r="I220" s="152"/>
      <c r="L220" s="148"/>
      <c r="M220" s="153"/>
      <c r="T220" s="154"/>
      <c r="AT220" s="149" t="s">
        <v>132</v>
      </c>
      <c r="AU220" s="149" t="s">
        <v>82</v>
      </c>
      <c r="AV220" s="13" t="s">
        <v>82</v>
      </c>
      <c r="AW220" s="13" t="s">
        <v>31</v>
      </c>
      <c r="AX220" s="13" t="s">
        <v>80</v>
      </c>
      <c r="AY220" s="149" t="s">
        <v>123</v>
      </c>
    </row>
    <row r="221" spans="2:65" s="1" customFormat="1" ht="16.600000000000001" customHeight="1">
      <c r="B221" s="127"/>
      <c r="C221" s="128" t="s">
        <v>305</v>
      </c>
      <c r="D221" s="128" t="s">
        <v>126</v>
      </c>
      <c r="E221" s="129" t="s">
        <v>306</v>
      </c>
      <c r="F221" s="130" t="s">
        <v>307</v>
      </c>
      <c r="G221" s="131" t="s">
        <v>144</v>
      </c>
      <c r="H221" s="132">
        <v>37.487000000000002</v>
      </c>
      <c r="I221" s="133"/>
      <c r="J221" s="134">
        <f>ROUND(I221*H221,2)</f>
        <v>0</v>
      </c>
      <c r="K221" s="130" t="s">
        <v>130</v>
      </c>
      <c r="L221" s="32"/>
      <c r="M221" s="135" t="s">
        <v>1</v>
      </c>
      <c r="N221" s="136" t="s">
        <v>40</v>
      </c>
      <c r="P221" s="137">
        <f>O221*H221</f>
        <v>0</v>
      </c>
      <c r="Q221" s="137">
        <v>4.0000000000000002E-4</v>
      </c>
      <c r="R221" s="137">
        <f>Q221*H221</f>
        <v>1.4994800000000001E-2</v>
      </c>
      <c r="S221" s="137">
        <v>0</v>
      </c>
      <c r="T221" s="138">
        <f>S221*H221</f>
        <v>0</v>
      </c>
      <c r="AR221" s="139" t="s">
        <v>212</v>
      </c>
      <c r="AT221" s="139" t="s">
        <v>126</v>
      </c>
      <c r="AU221" s="139" t="s">
        <v>82</v>
      </c>
      <c r="AY221" s="17" t="s">
        <v>123</v>
      </c>
      <c r="BE221" s="140">
        <f>IF(N221="základní",J221,0)</f>
        <v>0</v>
      </c>
      <c r="BF221" s="140">
        <f>IF(N221="snížená",J221,0)</f>
        <v>0</v>
      </c>
      <c r="BG221" s="140">
        <f>IF(N221="zákl. přenesená",J221,0)</f>
        <v>0</v>
      </c>
      <c r="BH221" s="140">
        <f>IF(N221="sníž. přenesená",J221,0)</f>
        <v>0</v>
      </c>
      <c r="BI221" s="140">
        <f>IF(N221="nulová",J221,0)</f>
        <v>0</v>
      </c>
      <c r="BJ221" s="17" t="s">
        <v>80</v>
      </c>
      <c r="BK221" s="140">
        <f>ROUND(I221*H221,2)</f>
        <v>0</v>
      </c>
      <c r="BL221" s="17" t="s">
        <v>212</v>
      </c>
      <c r="BM221" s="139" t="s">
        <v>308</v>
      </c>
    </row>
    <row r="222" spans="2:65" s="13" customFormat="1">
      <c r="B222" s="148"/>
      <c r="D222" s="142" t="s">
        <v>132</v>
      </c>
      <c r="E222" s="149" t="s">
        <v>1</v>
      </c>
      <c r="F222" s="150" t="s">
        <v>304</v>
      </c>
      <c r="H222" s="151">
        <v>37.487000000000002</v>
      </c>
      <c r="I222" s="152"/>
      <c r="L222" s="148"/>
      <c r="M222" s="153"/>
      <c r="T222" s="154"/>
      <c r="AT222" s="149" t="s">
        <v>132</v>
      </c>
      <c r="AU222" s="149" t="s">
        <v>82</v>
      </c>
      <c r="AV222" s="13" t="s">
        <v>82</v>
      </c>
      <c r="AW222" s="13" t="s">
        <v>31</v>
      </c>
      <c r="AX222" s="13" t="s">
        <v>80</v>
      </c>
      <c r="AY222" s="149" t="s">
        <v>123</v>
      </c>
    </row>
    <row r="223" spans="2:65" s="1" customFormat="1" ht="24.2" customHeight="1">
      <c r="B223" s="127"/>
      <c r="C223" s="169" t="s">
        <v>309</v>
      </c>
      <c r="D223" s="169" t="s">
        <v>164</v>
      </c>
      <c r="E223" s="170" t="s">
        <v>310</v>
      </c>
      <c r="F223" s="171" t="s">
        <v>311</v>
      </c>
      <c r="G223" s="172" t="s">
        <v>162</v>
      </c>
      <c r="H223" s="173">
        <v>1</v>
      </c>
      <c r="I223" s="174"/>
      <c r="J223" s="175">
        <f>ROUND(I223*H223,2)</f>
        <v>0</v>
      </c>
      <c r="K223" s="171" t="s">
        <v>1</v>
      </c>
      <c r="L223" s="176"/>
      <c r="M223" s="177" t="s">
        <v>1</v>
      </c>
      <c r="N223" s="178" t="s">
        <v>40</v>
      </c>
      <c r="P223" s="137">
        <f>O223*H223</f>
        <v>0</v>
      </c>
      <c r="Q223" s="137">
        <v>0</v>
      </c>
      <c r="R223" s="137">
        <f>Q223*H223</f>
        <v>0</v>
      </c>
      <c r="S223" s="137">
        <v>0</v>
      </c>
      <c r="T223" s="138">
        <f>S223*H223</f>
        <v>0</v>
      </c>
      <c r="AR223" s="139" t="s">
        <v>235</v>
      </c>
      <c r="AT223" s="139" t="s">
        <v>164</v>
      </c>
      <c r="AU223" s="139" t="s">
        <v>82</v>
      </c>
      <c r="AY223" s="17" t="s">
        <v>123</v>
      </c>
      <c r="BE223" s="140">
        <f>IF(N223="základní",J223,0)</f>
        <v>0</v>
      </c>
      <c r="BF223" s="140">
        <f>IF(N223="snížená",J223,0)</f>
        <v>0</v>
      </c>
      <c r="BG223" s="140">
        <f>IF(N223="zákl. přenesená",J223,0)</f>
        <v>0</v>
      </c>
      <c r="BH223" s="140">
        <f>IF(N223="sníž. přenesená",J223,0)</f>
        <v>0</v>
      </c>
      <c r="BI223" s="140">
        <f>IF(N223="nulová",J223,0)</f>
        <v>0</v>
      </c>
      <c r="BJ223" s="17" t="s">
        <v>80</v>
      </c>
      <c r="BK223" s="140">
        <f>ROUND(I223*H223,2)</f>
        <v>0</v>
      </c>
      <c r="BL223" s="17" t="s">
        <v>212</v>
      </c>
      <c r="BM223" s="139" t="s">
        <v>312</v>
      </c>
    </row>
    <row r="224" spans="2:65" s="1" customFormat="1" ht="37.9" customHeight="1">
      <c r="B224" s="127"/>
      <c r="C224" s="128" t="s">
        <v>313</v>
      </c>
      <c r="D224" s="128" t="s">
        <v>126</v>
      </c>
      <c r="E224" s="129" t="s">
        <v>314</v>
      </c>
      <c r="F224" s="130" t="s">
        <v>315</v>
      </c>
      <c r="G224" s="131" t="s">
        <v>316</v>
      </c>
      <c r="H224" s="132">
        <v>1274</v>
      </c>
      <c r="I224" s="133"/>
      <c r="J224" s="134">
        <f>ROUND(I224*H224,2)</f>
        <v>0</v>
      </c>
      <c r="K224" s="130" t="s">
        <v>1</v>
      </c>
      <c r="L224" s="32"/>
      <c r="M224" s="135" t="s">
        <v>1</v>
      </c>
      <c r="N224" s="136" t="s">
        <v>40</v>
      </c>
      <c r="P224" s="137">
        <f>O224*H224</f>
        <v>0</v>
      </c>
      <c r="Q224" s="137">
        <v>0</v>
      </c>
      <c r="R224" s="137">
        <f>Q224*H224</f>
        <v>0</v>
      </c>
      <c r="S224" s="137">
        <v>0</v>
      </c>
      <c r="T224" s="138">
        <f>S224*H224</f>
        <v>0</v>
      </c>
      <c r="AR224" s="139" t="s">
        <v>212</v>
      </c>
      <c r="AT224" s="139" t="s">
        <v>126</v>
      </c>
      <c r="AU224" s="139" t="s">
        <v>82</v>
      </c>
      <c r="AY224" s="17" t="s">
        <v>123</v>
      </c>
      <c r="BE224" s="140">
        <f>IF(N224="základní",J224,0)</f>
        <v>0</v>
      </c>
      <c r="BF224" s="140">
        <f>IF(N224="snížená",J224,0)</f>
        <v>0</v>
      </c>
      <c r="BG224" s="140">
        <f>IF(N224="zákl. přenesená",J224,0)</f>
        <v>0</v>
      </c>
      <c r="BH224" s="140">
        <f>IF(N224="sníž. přenesená",J224,0)</f>
        <v>0</v>
      </c>
      <c r="BI224" s="140">
        <f>IF(N224="nulová",J224,0)</f>
        <v>0</v>
      </c>
      <c r="BJ224" s="17" t="s">
        <v>80</v>
      </c>
      <c r="BK224" s="140">
        <f>ROUND(I224*H224,2)</f>
        <v>0</v>
      </c>
      <c r="BL224" s="17" t="s">
        <v>212</v>
      </c>
      <c r="BM224" s="139" t="s">
        <v>317</v>
      </c>
    </row>
    <row r="225" spans="2:65" s="1" customFormat="1" ht="18.45">
      <c r="B225" s="32"/>
      <c r="D225" s="142" t="s">
        <v>318</v>
      </c>
      <c r="F225" s="179" t="s">
        <v>319</v>
      </c>
      <c r="I225" s="180"/>
      <c r="L225" s="32"/>
      <c r="M225" s="181"/>
      <c r="T225" s="56"/>
      <c r="AT225" s="17" t="s">
        <v>318</v>
      </c>
      <c r="AU225" s="17" t="s">
        <v>82</v>
      </c>
    </row>
    <row r="226" spans="2:65" s="12" customFormat="1">
      <c r="B226" s="141"/>
      <c r="D226" s="142" t="s">
        <v>132</v>
      </c>
      <c r="E226" s="143" t="s">
        <v>1</v>
      </c>
      <c r="F226" s="144" t="s">
        <v>320</v>
      </c>
      <c r="H226" s="143" t="s">
        <v>1</v>
      </c>
      <c r="I226" s="145"/>
      <c r="L226" s="141"/>
      <c r="M226" s="146"/>
      <c r="T226" s="147"/>
      <c r="AT226" s="143" t="s">
        <v>132</v>
      </c>
      <c r="AU226" s="143" t="s">
        <v>82</v>
      </c>
      <c r="AV226" s="12" t="s">
        <v>80</v>
      </c>
      <c r="AW226" s="12" t="s">
        <v>31</v>
      </c>
      <c r="AX226" s="12" t="s">
        <v>75</v>
      </c>
      <c r="AY226" s="143" t="s">
        <v>123</v>
      </c>
    </row>
    <row r="227" spans="2:65" s="13" customFormat="1">
      <c r="B227" s="148"/>
      <c r="D227" s="142" t="s">
        <v>132</v>
      </c>
      <c r="E227" s="149" t="s">
        <v>1</v>
      </c>
      <c r="F227" s="150" t="s">
        <v>321</v>
      </c>
      <c r="H227" s="151">
        <v>1274</v>
      </c>
      <c r="I227" s="152"/>
      <c r="L227" s="148"/>
      <c r="M227" s="153"/>
      <c r="T227" s="154"/>
      <c r="AT227" s="149" t="s">
        <v>132</v>
      </c>
      <c r="AU227" s="149" t="s">
        <v>82</v>
      </c>
      <c r="AV227" s="13" t="s">
        <v>82</v>
      </c>
      <c r="AW227" s="13" t="s">
        <v>31</v>
      </c>
      <c r="AX227" s="13" t="s">
        <v>80</v>
      </c>
      <c r="AY227" s="149" t="s">
        <v>123</v>
      </c>
    </row>
    <row r="228" spans="2:65" s="1" customFormat="1" ht="16.600000000000001" customHeight="1">
      <c r="B228" s="127"/>
      <c r="C228" s="128" t="s">
        <v>322</v>
      </c>
      <c r="D228" s="128" t="s">
        <v>126</v>
      </c>
      <c r="E228" s="129" t="s">
        <v>323</v>
      </c>
      <c r="F228" s="130" t="s">
        <v>324</v>
      </c>
      <c r="G228" s="131" t="s">
        <v>275</v>
      </c>
      <c r="H228" s="132">
        <v>1</v>
      </c>
      <c r="I228" s="133"/>
      <c r="J228" s="134">
        <f>ROUND(I228*H228,2)</f>
        <v>0</v>
      </c>
      <c r="K228" s="130" t="s">
        <v>130</v>
      </c>
      <c r="L228" s="32"/>
      <c r="M228" s="135" t="s">
        <v>1</v>
      </c>
      <c r="N228" s="136" t="s">
        <v>40</v>
      </c>
      <c r="P228" s="137">
        <f>O228*H228</f>
        <v>0</v>
      </c>
      <c r="Q228" s="137">
        <v>0</v>
      </c>
      <c r="R228" s="137">
        <f>Q228*H228</f>
        <v>0</v>
      </c>
      <c r="S228" s="137">
        <v>0</v>
      </c>
      <c r="T228" s="138">
        <f>S228*H228</f>
        <v>0</v>
      </c>
      <c r="AR228" s="139" t="s">
        <v>212</v>
      </c>
      <c r="AT228" s="139" t="s">
        <v>126</v>
      </c>
      <c r="AU228" s="139" t="s">
        <v>82</v>
      </c>
      <c r="AY228" s="17" t="s">
        <v>123</v>
      </c>
      <c r="BE228" s="140">
        <f>IF(N228="základní",J228,0)</f>
        <v>0</v>
      </c>
      <c r="BF228" s="140">
        <f>IF(N228="snížená",J228,0)</f>
        <v>0</v>
      </c>
      <c r="BG228" s="140">
        <f>IF(N228="zákl. přenesená",J228,0)</f>
        <v>0</v>
      </c>
      <c r="BH228" s="140">
        <f>IF(N228="sníž. přenesená",J228,0)</f>
        <v>0</v>
      </c>
      <c r="BI228" s="140">
        <f>IF(N228="nulová",J228,0)</f>
        <v>0</v>
      </c>
      <c r="BJ228" s="17" t="s">
        <v>80</v>
      </c>
      <c r="BK228" s="140">
        <f>ROUND(I228*H228,2)</f>
        <v>0</v>
      </c>
      <c r="BL228" s="17" t="s">
        <v>212</v>
      </c>
      <c r="BM228" s="139" t="s">
        <v>325</v>
      </c>
    </row>
    <row r="229" spans="2:65" s="11" customFormat="1" ht="25.95" customHeight="1">
      <c r="B229" s="115"/>
      <c r="D229" s="116" t="s">
        <v>74</v>
      </c>
      <c r="E229" s="117" t="s">
        <v>326</v>
      </c>
      <c r="F229" s="117" t="s">
        <v>327</v>
      </c>
      <c r="I229" s="118"/>
      <c r="J229" s="119">
        <f>BK229</f>
        <v>0</v>
      </c>
      <c r="L229" s="115"/>
      <c r="M229" s="120"/>
      <c r="P229" s="121">
        <f>P230+P232+P234+P237+P239+P241</f>
        <v>0</v>
      </c>
      <c r="R229" s="121">
        <f>R230+R232+R234+R237+R239+R241</f>
        <v>0</v>
      </c>
      <c r="T229" s="122">
        <f>T230+T232+T234+T237+T239+T241</f>
        <v>0</v>
      </c>
      <c r="AR229" s="116" t="s">
        <v>159</v>
      </c>
      <c r="AT229" s="123" t="s">
        <v>74</v>
      </c>
      <c r="AU229" s="123" t="s">
        <v>75</v>
      </c>
      <c r="AY229" s="116" t="s">
        <v>123</v>
      </c>
      <c r="BK229" s="124">
        <f>BK230+BK232+BK234+BK237+BK239+BK241</f>
        <v>0</v>
      </c>
    </row>
    <row r="230" spans="2:65" s="11" customFormat="1" ht="22.75" customHeight="1">
      <c r="B230" s="115"/>
      <c r="D230" s="116" t="s">
        <v>74</v>
      </c>
      <c r="E230" s="125" t="s">
        <v>328</v>
      </c>
      <c r="F230" s="125" t="s">
        <v>329</v>
      </c>
      <c r="I230" s="118"/>
      <c r="J230" s="126">
        <f>BK230</f>
        <v>0</v>
      </c>
      <c r="L230" s="115"/>
      <c r="M230" s="120"/>
      <c r="P230" s="121">
        <f>P231</f>
        <v>0</v>
      </c>
      <c r="R230" s="121">
        <f>R231</f>
        <v>0</v>
      </c>
      <c r="T230" s="122">
        <f>T231</f>
        <v>0</v>
      </c>
      <c r="AR230" s="116" t="s">
        <v>159</v>
      </c>
      <c r="AT230" s="123" t="s">
        <v>74</v>
      </c>
      <c r="AU230" s="123" t="s">
        <v>80</v>
      </c>
      <c r="AY230" s="116" t="s">
        <v>123</v>
      </c>
      <c r="BK230" s="124">
        <f>BK231</f>
        <v>0</v>
      </c>
    </row>
    <row r="231" spans="2:65" s="1" customFormat="1" ht="16.600000000000001" customHeight="1">
      <c r="B231" s="127"/>
      <c r="C231" s="128" t="s">
        <v>330</v>
      </c>
      <c r="D231" s="128" t="s">
        <v>126</v>
      </c>
      <c r="E231" s="129" t="s">
        <v>331</v>
      </c>
      <c r="F231" s="130" t="s">
        <v>332</v>
      </c>
      <c r="G231" s="131" t="s">
        <v>275</v>
      </c>
      <c r="H231" s="132">
        <v>1</v>
      </c>
      <c r="I231" s="133"/>
      <c r="J231" s="134">
        <f>ROUND(I231*H231,2)</f>
        <v>0</v>
      </c>
      <c r="K231" s="130" t="s">
        <v>130</v>
      </c>
      <c r="L231" s="32"/>
      <c r="M231" s="135" t="s">
        <v>1</v>
      </c>
      <c r="N231" s="136" t="s">
        <v>40</v>
      </c>
      <c r="P231" s="137">
        <f>O231*H231</f>
        <v>0</v>
      </c>
      <c r="Q231" s="137">
        <v>0</v>
      </c>
      <c r="R231" s="137">
        <f>Q231*H231</f>
        <v>0</v>
      </c>
      <c r="S231" s="137">
        <v>0</v>
      </c>
      <c r="T231" s="138">
        <f>S231*H231</f>
        <v>0</v>
      </c>
      <c r="AR231" s="139" t="s">
        <v>333</v>
      </c>
      <c r="AT231" s="139" t="s">
        <v>126</v>
      </c>
      <c r="AU231" s="139" t="s">
        <v>82</v>
      </c>
      <c r="AY231" s="17" t="s">
        <v>123</v>
      </c>
      <c r="BE231" s="140">
        <f>IF(N231="základní",J231,0)</f>
        <v>0</v>
      </c>
      <c r="BF231" s="140">
        <f>IF(N231="snížená",J231,0)</f>
        <v>0</v>
      </c>
      <c r="BG231" s="140">
        <f>IF(N231="zákl. přenesená",J231,0)</f>
        <v>0</v>
      </c>
      <c r="BH231" s="140">
        <f>IF(N231="sníž. přenesená",J231,0)</f>
        <v>0</v>
      </c>
      <c r="BI231" s="140">
        <f>IF(N231="nulová",J231,0)</f>
        <v>0</v>
      </c>
      <c r="BJ231" s="17" t="s">
        <v>80</v>
      </c>
      <c r="BK231" s="140">
        <f>ROUND(I231*H231,2)</f>
        <v>0</v>
      </c>
      <c r="BL231" s="17" t="s">
        <v>333</v>
      </c>
      <c r="BM231" s="139" t="s">
        <v>334</v>
      </c>
    </row>
    <row r="232" spans="2:65" s="11" customFormat="1" ht="22.75" customHeight="1">
      <c r="B232" s="115"/>
      <c r="D232" s="116" t="s">
        <v>74</v>
      </c>
      <c r="E232" s="125" t="s">
        <v>335</v>
      </c>
      <c r="F232" s="125" t="s">
        <v>336</v>
      </c>
      <c r="I232" s="118"/>
      <c r="J232" s="126">
        <f>BK232</f>
        <v>0</v>
      </c>
      <c r="L232" s="115"/>
      <c r="M232" s="120"/>
      <c r="P232" s="121">
        <f>P233</f>
        <v>0</v>
      </c>
      <c r="R232" s="121">
        <f>R233</f>
        <v>0</v>
      </c>
      <c r="T232" s="122">
        <f>T233</f>
        <v>0</v>
      </c>
      <c r="AR232" s="116" t="s">
        <v>159</v>
      </c>
      <c r="AT232" s="123" t="s">
        <v>74</v>
      </c>
      <c r="AU232" s="123" t="s">
        <v>80</v>
      </c>
      <c r="AY232" s="116" t="s">
        <v>123</v>
      </c>
      <c r="BK232" s="124">
        <f>BK233</f>
        <v>0</v>
      </c>
    </row>
    <row r="233" spans="2:65" s="1" customFormat="1" ht="16.600000000000001" customHeight="1">
      <c r="B233" s="127"/>
      <c r="C233" s="128" t="s">
        <v>337</v>
      </c>
      <c r="D233" s="128" t="s">
        <v>126</v>
      </c>
      <c r="E233" s="129" t="s">
        <v>338</v>
      </c>
      <c r="F233" s="130" t="s">
        <v>336</v>
      </c>
      <c r="G233" s="131" t="s">
        <v>275</v>
      </c>
      <c r="H233" s="132">
        <v>1</v>
      </c>
      <c r="I233" s="133"/>
      <c r="J233" s="134">
        <f>ROUND(I233*H233,2)</f>
        <v>0</v>
      </c>
      <c r="K233" s="130" t="s">
        <v>130</v>
      </c>
      <c r="L233" s="32"/>
      <c r="M233" s="135" t="s">
        <v>1</v>
      </c>
      <c r="N233" s="136" t="s">
        <v>40</v>
      </c>
      <c r="P233" s="137">
        <f>O233*H233</f>
        <v>0</v>
      </c>
      <c r="Q233" s="137">
        <v>0</v>
      </c>
      <c r="R233" s="137">
        <f>Q233*H233</f>
        <v>0</v>
      </c>
      <c r="S233" s="137">
        <v>0</v>
      </c>
      <c r="T233" s="138">
        <f>S233*H233</f>
        <v>0</v>
      </c>
      <c r="AR233" s="139" t="s">
        <v>333</v>
      </c>
      <c r="AT233" s="139" t="s">
        <v>126</v>
      </c>
      <c r="AU233" s="139" t="s">
        <v>82</v>
      </c>
      <c r="AY233" s="17" t="s">
        <v>123</v>
      </c>
      <c r="BE233" s="140">
        <f>IF(N233="základní",J233,0)</f>
        <v>0</v>
      </c>
      <c r="BF233" s="140">
        <f>IF(N233="snížená",J233,0)</f>
        <v>0</v>
      </c>
      <c r="BG233" s="140">
        <f>IF(N233="zákl. přenesená",J233,0)</f>
        <v>0</v>
      </c>
      <c r="BH233" s="140">
        <f>IF(N233="sníž. přenesená",J233,0)</f>
        <v>0</v>
      </c>
      <c r="BI233" s="140">
        <f>IF(N233="nulová",J233,0)</f>
        <v>0</v>
      </c>
      <c r="BJ233" s="17" t="s">
        <v>80</v>
      </c>
      <c r="BK233" s="140">
        <f>ROUND(I233*H233,2)</f>
        <v>0</v>
      </c>
      <c r="BL233" s="17" t="s">
        <v>333</v>
      </c>
      <c r="BM233" s="139" t="s">
        <v>339</v>
      </c>
    </row>
    <row r="234" spans="2:65" s="11" customFormat="1" ht="22.75" customHeight="1">
      <c r="B234" s="115"/>
      <c r="D234" s="116" t="s">
        <v>74</v>
      </c>
      <c r="E234" s="125" t="s">
        <v>340</v>
      </c>
      <c r="F234" s="125" t="s">
        <v>341</v>
      </c>
      <c r="I234" s="118"/>
      <c r="J234" s="126">
        <f>BK234</f>
        <v>0</v>
      </c>
      <c r="L234" s="115"/>
      <c r="M234" s="120"/>
      <c r="P234" s="121">
        <f>SUM(P235:P236)</f>
        <v>0</v>
      </c>
      <c r="R234" s="121">
        <f>SUM(R235:R236)</f>
        <v>0</v>
      </c>
      <c r="T234" s="122">
        <f>SUM(T235:T236)</f>
        <v>0</v>
      </c>
      <c r="AR234" s="116" t="s">
        <v>159</v>
      </c>
      <c r="AT234" s="123" t="s">
        <v>74</v>
      </c>
      <c r="AU234" s="123" t="s">
        <v>80</v>
      </c>
      <c r="AY234" s="116" t="s">
        <v>123</v>
      </c>
      <c r="BK234" s="124">
        <f>SUM(BK235:BK236)</f>
        <v>0</v>
      </c>
    </row>
    <row r="235" spans="2:65" s="1" customFormat="1" ht="21.75" customHeight="1">
      <c r="B235" s="127"/>
      <c r="C235" s="128" t="s">
        <v>342</v>
      </c>
      <c r="D235" s="128" t="s">
        <v>126</v>
      </c>
      <c r="E235" s="129" t="s">
        <v>343</v>
      </c>
      <c r="F235" s="130" t="s">
        <v>344</v>
      </c>
      <c r="G235" s="131" t="s">
        <v>275</v>
      </c>
      <c r="H235" s="132">
        <v>1</v>
      </c>
      <c r="I235" s="133"/>
      <c r="J235" s="134">
        <f>ROUND(I235*H235,2)</f>
        <v>0</v>
      </c>
      <c r="K235" s="130" t="s">
        <v>130</v>
      </c>
      <c r="L235" s="32"/>
      <c r="M235" s="135" t="s">
        <v>1</v>
      </c>
      <c r="N235" s="136" t="s">
        <v>40</v>
      </c>
      <c r="P235" s="137">
        <f>O235*H235</f>
        <v>0</v>
      </c>
      <c r="Q235" s="137">
        <v>0</v>
      </c>
      <c r="R235" s="137">
        <f>Q235*H235</f>
        <v>0</v>
      </c>
      <c r="S235" s="137">
        <v>0</v>
      </c>
      <c r="T235" s="138">
        <f>S235*H235</f>
        <v>0</v>
      </c>
      <c r="AR235" s="139" t="s">
        <v>333</v>
      </c>
      <c r="AT235" s="139" t="s">
        <v>126</v>
      </c>
      <c r="AU235" s="139" t="s">
        <v>82</v>
      </c>
      <c r="AY235" s="17" t="s">
        <v>123</v>
      </c>
      <c r="BE235" s="140">
        <f>IF(N235="základní",J235,0)</f>
        <v>0</v>
      </c>
      <c r="BF235" s="140">
        <f>IF(N235="snížená",J235,0)</f>
        <v>0</v>
      </c>
      <c r="BG235" s="140">
        <f>IF(N235="zákl. přenesená",J235,0)</f>
        <v>0</v>
      </c>
      <c r="BH235" s="140">
        <f>IF(N235="sníž. přenesená",J235,0)</f>
        <v>0</v>
      </c>
      <c r="BI235" s="140">
        <f>IF(N235="nulová",J235,0)</f>
        <v>0</v>
      </c>
      <c r="BJ235" s="17" t="s">
        <v>80</v>
      </c>
      <c r="BK235" s="140">
        <f>ROUND(I235*H235,2)</f>
        <v>0</v>
      </c>
      <c r="BL235" s="17" t="s">
        <v>333</v>
      </c>
      <c r="BM235" s="139" t="s">
        <v>345</v>
      </c>
    </row>
    <row r="236" spans="2:65" s="1" customFormat="1" ht="16.600000000000001" customHeight="1">
      <c r="B236" s="127"/>
      <c r="C236" s="128" t="s">
        <v>346</v>
      </c>
      <c r="D236" s="128" t="s">
        <v>126</v>
      </c>
      <c r="E236" s="129" t="s">
        <v>347</v>
      </c>
      <c r="F236" s="130" t="s">
        <v>348</v>
      </c>
      <c r="G236" s="131" t="s">
        <v>275</v>
      </c>
      <c r="H236" s="132">
        <v>1</v>
      </c>
      <c r="I236" s="133"/>
      <c r="J236" s="134">
        <f>ROUND(I236*H236,2)</f>
        <v>0</v>
      </c>
      <c r="K236" s="130" t="s">
        <v>130</v>
      </c>
      <c r="L236" s="32"/>
      <c r="M236" s="135" t="s">
        <v>1</v>
      </c>
      <c r="N236" s="136" t="s">
        <v>40</v>
      </c>
      <c r="P236" s="137">
        <f>O236*H236</f>
        <v>0</v>
      </c>
      <c r="Q236" s="137">
        <v>0</v>
      </c>
      <c r="R236" s="137">
        <f>Q236*H236</f>
        <v>0</v>
      </c>
      <c r="S236" s="137">
        <v>0</v>
      </c>
      <c r="T236" s="138">
        <f>S236*H236</f>
        <v>0</v>
      </c>
      <c r="AR236" s="139" t="s">
        <v>333</v>
      </c>
      <c r="AT236" s="139" t="s">
        <v>126</v>
      </c>
      <c r="AU236" s="139" t="s">
        <v>82</v>
      </c>
      <c r="AY236" s="17" t="s">
        <v>123</v>
      </c>
      <c r="BE236" s="140">
        <f>IF(N236="základní",J236,0)</f>
        <v>0</v>
      </c>
      <c r="BF236" s="140">
        <f>IF(N236="snížená",J236,0)</f>
        <v>0</v>
      </c>
      <c r="BG236" s="140">
        <f>IF(N236="zákl. přenesená",J236,0)</f>
        <v>0</v>
      </c>
      <c r="BH236" s="140">
        <f>IF(N236="sníž. přenesená",J236,0)</f>
        <v>0</v>
      </c>
      <c r="BI236" s="140">
        <f>IF(N236="nulová",J236,0)</f>
        <v>0</v>
      </c>
      <c r="BJ236" s="17" t="s">
        <v>80</v>
      </c>
      <c r="BK236" s="140">
        <f>ROUND(I236*H236,2)</f>
        <v>0</v>
      </c>
      <c r="BL236" s="17" t="s">
        <v>333</v>
      </c>
      <c r="BM236" s="139" t="s">
        <v>349</v>
      </c>
    </row>
    <row r="237" spans="2:65" s="11" customFormat="1" ht="22.75" customHeight="1">
      <c r="B237" s="115"/>
      <c r="D237" s="116" t="s">
        <v>74</v>
      </c>
      <c r="E237" s="125" t="s">
        <v>350</v>
      </c>
      <c r="F237" s="125" t="s">
        <v>351</v>
      </c>
      <c r="I237" s="118"/>
      <c r="J237" s="126">
        <f>BK237</f>
        <v>0</v>
      </c>
      <c r="L237" s="115"/>
      <c r="M237" s="120"/>
      <c r="P237" s="121">
        <f>P238</f>
        <v>0</v>
      </c>
      <c r="R237" s="121">
        <f>R238</f>
        <v>0</v>
      </c>
      <c r="T237" s="122">
        <f>T238</f>
        <v>0</v>
      </c>
      <c r="AR237" s="116" t="s">
        <v>159</v>
      </c>
      <c r="AT237" s="123" t="s">
        <v>74</v>
      </c>
      <c r="AU237" s="123" t="s">
        <v>80</v>
      </c>
      <c r="AY237" s="116" t="s">
        <v>123</v>
      </c>
      <c r="BK237" s="124">
        <f>BK238</f>
        <v>0</v>
      </c>
    </row>
    <row r="238" spans="2:65" s="1" customFormat="1" ht="21.75" customHeight="1">
      <c r="B238" s="127"/>
      <c r="C238" s="128" t="s">
        <v>352</v>
      </c>
      <c r="D238" s="128" t="s">
        <v>126</v>
      </c>
      <c r="E238" s="129" t="s">
        <v>353</v>
      </c>
      <c r="F238" s="130" t="s">
        <v>354</v>
      </c>
      <c r="G238" s="131" t="s">
        <v>275</v>
      </c>
      <c r="H238" s="132">
        <v>1</v>
      </c>
      <c r="I238" s="133"/>
      <c r="J238" s="134">
        <f>ROUND(I238*H238,2)</f>
        <v>0</v>
      </c>
      <c r="K238" s="130" t="s">
        <v>130</v>
      </c>
      <c r="L238" s="32"/>
      <c r="M238" s="135" t="s">
        <v>1</v>
      </c>
      <c r="N238" s="136" t="s">
        <v>40</v>
      </c>
      <c r="P238" s="137">
        <f>O238*H238</f>
        <v>0</v>
      </c>
      <c r="Q238" s="137">
        <v>0</v>
      </c>
      <c r="R238" s="137">
        <f>Q238*H238</f>
        <v>0</v>
      </c>
      <c r="S238" s="137">
        <v>0</v>
      </c>
      <c r="T238" s="138">
        <f>S238*H238</f>
        <v>0</v>
      </c>
      <c r="AR238" s="139" t="s">
        <v>333</v>
      </c>
      <c r="AT238" s="139" t="s">
        <v>126</v>
      </c>
      <c r="AU238" s="139" t="s">
        <v>82</v>
      </c>
      <c r="AY238" s="17" t="s">
        <v>123</v>
      </c>
      <c r="BE238" s="140">
        <f>IF(N238="základní",J238,0)</f>
        <v>0</v>
      </c>
      <c r="BF238" s="140">
        <f>IF(N238="snížená",J238,0)</f>
        <v>0</v>
      </c>
      <c r="BG238" s="140">
        <f>IF(N238="zákl. přenesená",J238,0)</f>
        <v>0</v>
      </c>
      <c r="BH238" s="140">
        <f>IF(N238="sníž. přenesená",J238,0)</f>
        <v>0</v>
      </c>
      <c r="BI238" s="140">
        <f>IF(N238="nulová",J238,0)</f>
        <v>0</v>
      </c>
      <c r="BJ238" s="17" t="s">
        <v>80</v>
      </c>
      <c r="BK238" s="140">
        <f>ROUND(I238*H238,2)</f>
        <v>0</v>
      </c>
      <c r="BL238" s="17" t="s">
        <v>333</v>
      </c>
      <c r="BM238" s="139" t="s">
        <v>355</v>
      </c>
    </row>
    <row r="239" spans="2:65" s="11" customFormat="1" ht="22.75" customHeight="1">
      <c r="B239" s="115"/>
      <c r="D239" s="116" t="s">
        <v>74</v>
      </c>
      <c r="E239" s="125" t="s">
        <v>356</v>
      </c>
      <c r="F239" s="125" t="s">
        <v>357</v>
      </c>
      <c r="I239" s="118"/>
      <c r="J239" s="126">
        <f>BK239</f>
        <v>0</v>
      </c>
      <c r="L239" s="115"/>
      <c r="M239" s="120"/>
      <c r="P239" s="121">
        <f>P240</f>
        <v>0</v>
      </c>
      <c r="R239" s="121">
        <f>R240</f>
        <v>0</v>
      </c>
      <c r="T239" s="122">
        <f>T240</f>
        <v>0</v>
      </c>
      <c r="AR239" s="116" t="s">
        <v>159</v>
      </c>
      <c r="AT239" s="123" t="s">
        <v>74</v>
      </c>
      <c r="AU239" s="123" t="s">
        <v>80</v>
      </c>
      <c r="AY239" s="116" t="s">
        <v>123</v>
      </c>
      <c r="BK239" s="124">
        <f>BK240</f>
        <v>0</v>
      </c>
    </row>
    <row r="240" spans="2:65" s="1" customFormat="1" ht="16.600000000000001" customHeight="1">
      <c r="B240" s="127"/>
      <c r="C240" s="128" t="s">
        <v>358</v>
      </c>
      <c r="D240" s="128" t="s">
        <v>126</v>
      </c>
      <c r="E240" s="129" t="s">
        <v>359</v>
      </c>
      <c r="F240" s="130" t="s">
        <v>360</v>
      </c>
      <c r="G240" s="131" t="s">
        <v>275</v>
      </c>
      <c r="H240" s="132">
        <v>1</v>
      </c>
      <c r="I240" s="133"/>
      <c r="J240" s="134">
        <f>ROUND(I240*H240,2)</f>
        <v>0</v>
      </c>
      <c r="K240" s="130" t="s">
        <v>130</v>
      </c>
      <c r="L240" s="32"/>
      <c r="M240" s="135" t="s">
        <v>1</v>
      </c>
      <c r="N240" s="136" t="s">
        <v>40</v>
      </c>
      <c r="P240" s="137">
        <f>O240*H240</f>
        <v>0</v>
      </c>
      <c r="Q240" s="137">
        <v>0</v>
      </c>
      <c r="R240" s="137">
        <f>Q240*H240</f>
        <v>0</v>
      </c>
      <c r="S240" s="137">
        <v>0</v>
      </c>
      <c r="T240" s="138">
        <f>S240*H240</f>
        <v>0</v>
      </c>
      <c r="AR240" s="139" t="s">
        <v>333</v>
      </c>
      <c r="AT240" s="139" t="s">
        <v>126</v>
      </c>
      <c r="AU240" s="139" t="s">
        <v>82</v>
      </c>
      <c r="AY240" s="17" t="s">
        <v>123</v>
      </c>
      <c r="BE240" s="140">
        <f>IF(N240="základní",J240,0)</f>
        <v>0</v>
      </c>
      <c r="BF240" s="140">
        <f>IF(N240="snížená",J240,0)</f>
        <v>0</v>
      </c>
      <c r="BG240" s="140">
        <f>IF(N240="zákl. přenesená",J240,0)</f>
        <v>0</v>
      </c>
      <c r="BH240" s="140">
        <f>IF(N240="sníž. přenesená",J240,0)</f>
        <v>0</v>
      </c>
      <c r="BI240" s="140">
        <f>IF(N240="nulová",J240,0)</f>
        <v>0</v>
      </c>
      <c r="BJ240" s="17" t="s">
        <v>80</v>
      </c>
      <c r="BK240" s="140">
        <f>ROUND(I240*H240,2)</f>
        <v>0</v>
      </c>
      <c r="BL240" s="17" t="s">
        <v>333</v>
      </c>
      <c r="BM240" s="139" t="s">
        <v>361</v>
      </c>
    </row>
    <row r="241" spans="2:65" s="11" customFormat="1" ht="22.75" customHeight="1">
      <c r="B241" s="115"/>
      <c r="D241" s="116" t="s">
        <v>74</v>
      </c>
      <c r="E241" s="125" t="s">
        <v>362</v>
      </c>
      <c r="F241" s="125" t="s">
        <v>363</v>
      </c>
      <c r="I241" s="118"/>
      <c r="J241" s="126">
        <f>BK241</f>
        <v>0</v>
      </c>
      <c r="L241" s="115"/>
      <c r="M241" s="120"/>
      <c r="P241" s="121">
        <f>P242</f>
        <v>0</v>
      </c>
      <c r="R241" s="121">
        <f>R242</f>
        <v>0</v>
      </c>
      <c r="T241" s="122">
        <f>T242</f>
        <v>0</v>
      </c>
      <c r="AR241" s="116" t="s">
        <v>159</v>
      </c>
      <c r="AT241" s="123" t="s">
        <v>74</v>
      </c>
      <c r="AU241" s="123" t="s">
        <v>80</v>
      </c>
      <c r="AY241" s="116" t="s">
        <v>123</v>
      </c>
      <c r="BK241" s="124">
        <f>BK242</f>
        <v>0</v>
      </c>
    </row>
    <row r="242" spans="2:65" s="1" customFormat="1" ht="16.600000000000001" customHeight="1">
      <c r="B242" s="127"/>
      <c r="C242" s="128" t="s">
        <v>364</v>
      </c>
      <c r="D242" s="128" t="s">
        <v>126</v>
      </c>
      <c r="E242" s="129" t="s">
        <v>365</v>
      </c>
      <c r="F242" s="130" t="s">
        <v>366</v>
      </c>
      <c r="G242" s="131" t="s">
        <v>275</v>
      </c>
      <c r="H242" s="132">
        <v>1</v>
      </c>
      <c r="I242" s="133"/>
      <c r="J242" s="134">
        <f>ROUND(I242*H242,2)</f>
        <v>0</v>
      </c>
      <c r="K242" s="130" t="s">
        <v>130</v>
      </c>
      <c r="L242" s="32"/>
      <c r="M242" s="182" t="s">
        <v>1</v>
      </c>
      <c r="N242" s="183" t="s">
        <v>40</v>
      </c>
      <c r="O242" s="184"/>
      <c r="P242" s="185">
        <f>O242*H242</f>
        <v>0</v>
      </c>
      <c r="Q242" s="185">
        <v>0</v>
      </c>
      <c r="R242" s="185">
        <f>Q242*H242</f>
        <v>0</v>
      </c>
      <c r="S242" s="185">
        <v>0</v>
      </c>
      <c r="T242" s="186">
        <f>S242*H242</f>
        <v>0</v>
      </c>
      <c r="AR242" s="139" t="s">
        <v>333</v>
      </c>
      <c r="AT242" s="139" t="s">
        <v>126</v>
      </c>
      <c r="AU242" s="139" t="s">
        <v>82</v>
      </c>
      <c r="AY242" s="17" t="s">
        <v>123</v>
      </c>
      <c r="BE242" s="140">
        <f>IF(N242="základní",J242,0)</f>
        <v>0</v>
      </c>
      <c r="BF242" s="140">
        <f>IF(N242="snížená",J242,0)</f>
        <v>0</v>
      </c>
      <c r="BG242" s="140">
        <f>IF(N242="zákl. přenesená",J242,0)</f>
        <v>0</v>
      </c>
      <c r="BH242" s="140">
        <f>IF(N242="sníž. přenesená",J242,0)</f>
        <v>0</v>
      </c>
      <c r="BI242" s="140">
        <f>IF(N242="nulová",J242,0)</f>
        <v>0</v>
      </c>
      <c r="BJ242" s="17" t="s">
        <v>80</v>
      </c>
      <c r="BK242" s="140">
        <f>ROUND(I242*H242,2)</f>
        <v>0</v>
      </c>
      <c r="BL242" s="17" t="s">
        <v>333</v>
      </c>
      <c r="BM242" s="139" t="s">
        <v>367</v>
      </c>
    </row>
    <row r="243" spans="2:65" s="1" customFormat="1" ht="6.95" customHeight="1">
      <c r="B243" s="44"/>
      <c r="C243" s="45"/>
      <c r="D243" s="45"/>
      <c r="E243" s="45"/>
      <c r="F243" s="45"/>
      <c r="G243" s="45"/>
      <c r="H243" s="45"/>
      <c r="I243" s="45"/>
      <c r="J243" s="45"/>
      <c r="K243" s="45"/>
      <c r="L243" s="32"/>
    </row>
  </sheetData>
  <autoFilter ref="C130:K242" xr:uid="{00000000-0009-0000-0000-000001000000}"/>
  <mergeCells count="6">
    <mergeCell ref="E123:H123"/>
    <mergeCell ref="L2:V2"/>
    <mergeCell ref="E7:H7"/>
    <mergeCell ref="E16:H16"/>
    <mergeCell ref="E25:H25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79BEDF43C8EB8419D4CE4B2B3A91B9B" ma:contentTypeVersion="13" ma:contentTypeDescription="Vytvoří nový dokument" ma:contentTypeScope="" ma:versionID="f899538f24a59b30f374a20d2385b4e0">
  <xsd:schema xmlns:xsd="http://www.w3.org/2001/XMLSchema" xmlns:xs="http://www.w3.org/2001/XMLSchema" xmlns:p="http://schemas.microsoft.com/office/2006/metadata/properties" xmlns:ns2="e1f29ad5-f1f4-47d5-b9d4-fbf809217851" xmlns:ns3="cf5d4b58-146a-4e15-b9b6-8da2a8785846" targetNamespace="http://schemas.microsoft.com/office/2006/metadata/properties" ma:root="true" ma:fieldsID="8b0a55e2cfbeead83d1d8b3bdea6463c" ns2:_="" ns3:_="">
    <xsd:import namespace="e1f29ad5-f1f4-47d5-b9d4-fbf809217851"/>
    <xsd:import namespace="cf5d4b58-146a-4e15-b9b6-8da2a87858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f29ad5-f1f4-47d5-b9d4-fbf8092178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Značky obrázků" ma:readOnly="false" ma:fieldId="{5cf76f15-5ced-4ddc-b409-7134ff3c332f}" ma:taxonomyMulti="true" ma:sspId="cca6fa71-b079-42c9-a8c5-c39ca4b05c7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5d4b58-146a-4e15-b9b6-8da2a8785846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cf9d231c-2a4b-4819-9cc6-bc006a535ec4}" ma:internalName="TaxCatchAll" ma:showField="CatchAllData" ma:web="cf5d4b58-146a-4e15-b9b6-8da2a87858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f5d4b58-146a-4e15-b9b6-8da2a8785846" xsi:nil="true"/>
    <lcf76f155ced4ddcb4097134ff3c332f xmlns="e1f29ad5-f1f4-47d5-b9d4-fbf80921785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44E3129-2ACE-4669-8682-3AFF1EA493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f29ad5-f1f4-47d5-b9d4-fbf809217851"/>
    <ds:schemaRef ds:uri="cf5d4b58-146a-4e15-b9b6-8da2a87858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FFA0A5A-FA52-462B-9AC8-442A27BEF10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2A5DBC-CEDA-47A9-B691-D7ABA661C3ED}">
  <ds:schemaRefs>
    <ds:schemaRef ds:uri="http://schemas.microsoft.com/office/2006/metadata/properties"/>
    <ds:schemaRef ds:uri="http://schemas.microsoft.com/office/infopath/2007/PartnerControls"/>
    <ds:schemaRef ds:uri="cf5d4b58-146a-4e15-b9b6-8da2a8785846"/>
    <ds:schemaRef ds:uri="e1f29ad5-f1f4-47d5-b9d4-fbf80921785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4</vt:i4>
      </vt:variant>
    </vt:vector>
  </HeadingPairs>
  <TitlesOfParts>
    <vt:vector size="6" baseType="lpstr">
      <vt:lpstr>Rekapitulace stavby</vt:lpstr>
      <vt:lpstr>JK04 - Rekonstrukce střec...</vt:lpstr>
      <vt:lpstr>'JK04 - Rekonstrukce střec...'!Názvy_tisku</vt:lpstr>
      <vt:lpstr>'Rekapitulace stavby'!Názvy_tisku</vt:lpstr>
      <vt:lpstr>'JK04 - Rekonstrukce střec...'!Oblast_tisku</vt:lpstr>
      <vt:lpstr>'Rekapitulace stavby'!Oblast_tisku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TOMASNTB\HP</dc:creator>
  <cp:lastModifiedBy>Lukáš Gruber</cp:lastModifiedBy>
  <dcterms:created xsi:type="dcterms:W3CDTF">2025-03-21T07:23:14Z</dcterms:created>
  <dcterms:modified xsi:type="dcterms:W3CDTF">2025-04-28T10:45:03Z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0x010100F79BEDF43C8EB8419D4CE4B2B3A91B9B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